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0640" windowHeight="11700" activeTab="2"/>
  </bookViews>
  <sheets>
    <sheet name="Nowa" sheetId="7" r:id="rId1"/>
    <sheet name="Witkowo - Kołaczkowo" sheetId="5" r:id="rId2"/>
    <sheet name="Kołaczkowo" sheetId="6" r:id="rId3"/>
  </sheets>
  <calcPr calcId="145621"/>
</workbook>
</file>

<file path=xl/calcChain.xml><?xml version="1.0" encoding="utf-8"?>
<calcChain xmlns="http://schemas.openxmlformats.org/spreadsheetml/2006/main">
  <c r="F8" i="7" l="1"/>
  <c r="F10" i="7"/>
  <c r="F11" i="7"/>
  <c r="F12" i="7"/>
  <c r="F13" i="7"/>
  <c r="F15" i="7"/>
  <c r="F16" i="7"/>
  <c r="F17" i="7"/>
  <c r="F18" i="7"/>
  <c r="F19" i="7"/>
  <c r="F21" i="7"/>
  <c r="F22" i="7"/>
  <c r="F23" i="7"/>
  <c r="F24" i="7"/>
  <c r="F26" i="7"/>
  <c r="F27" i="7"/>
  <c r="F15" i="6" l="1"/>
  <c r="F16" i="6"/>
  <c r="F33" i="6" l="1"/>
  <c r="F13" i="6"/>
  <c r="F49" i="5"/>
  <c r="F48" i="5"/>
  <c r="F45" i="5"/>
  <c r="F31" i="5"/>
  <c r="F27" i="5"/>
  <c r="F23" i="5"/>
  <c r="F24" i="5"/>
  <c r="F22" i="5"/>
  <c r="F40" i="5" l="1"/>
  <c r="F41" i="5" s="1"/>
  <c r="F39" i="5"/>
  <c r="F37" i="5"/>
  <c r="F38" i="5"/>
  <c r="F20" i="5"/>
  <c r="F21" i="5"/>
  <c r="F7" i="5"/>
  <c r="F23" i="6" l="1"/>
  <c r="F24" i="6"/>
  <c r="F18" i="6"/>
  <c r="F21" i="6" s="1"/>
  <c r="F8" i="6"/>
  <c r="F19" i="6" l="1"/>
  <c r="F35" i="5"/>
  <c r="F28" i="5"/>
  <c r="F30" i="5" s="1"/>
  <c r="F18" i="5"/>
  <c r="F17" i="5"/>
  <c r="F15" i="5"/>
  <c r="F28" i="6" l="1"/>
  <c r="F27" i="6"/>
  <c r="F26" i="6"/>
  <c r="F25" i="6"/>
  <c r="F11" i="6"/>
  <c r="F10" i="6"/>
  <c r="F9" i="6"/>
</calcChain>
</file>

<file path=xl/sharedStrings.xml><?xml version="1.0" encoding="utf-8"?>
<sst xmlns="http://schemas.openxmlformats.org/spreadsheetml/2006/main" count="400" uniqueCount="213">
  <si>
    <t>Lp.</t>
  </si>
  <si>
    <t>Podstawa</t>
  </si>
  <si>
    <t>Opis i wyliczenia</t>
  </si>
  <si>
    <t xml:space="preserve">j.m. </t>
  </si>
  <si>
    <t>Roboty przygotowawcze</t>
  </si>
  <si>
    <t>1.1</t>
  </si>
  <si>
    <t>KNR 2-01 
0119-03</t>
  </si>
  <si>
    <t>1.2</t>
  </si>
  <si>
    <t>1.3</t>
  </si>
  <si>
    <t>1.4</t>
  </si>
  <si>
    <t>1.5</t>
  </si>
  <si>
    <t>1.6</t>
  </si>
  <si>
    <t>1.7</t>
  </si>
  <si>
    <t>1.8</t>
  </si>
  <si>
    <t>1.9</t>
  </si>
  <si>
    <t>KNR 2-01
0103-01</t>
  </si>
  <si>
    <t>KNR 2-01
0103-02</t>
  </si>
  <si>
    <t>Ścinanie drzew piłą mechaniczną (śr. 16-25 cm) wraz z wywozem 
km 0+753, 0+853, 0+863, 0+895, 0+928</t>
  </si>
  <si>
    <t>KNR 2-01
0103-05</t>
  </si>
  <si>
    <t>KNR 2-01
0105-01</t>
  </si>
  <si>
    <t>Mechaniczne karczowanie pni (śr. 10-15 cm) wraz z wywozem
km 0+474, 0+489</t>
  </si>
  <si>
    <t>KNR 2-01
0105-02</t>
  </si>
  <si>
    <t>Mechaniczne karczowanie pni (śr. 16-25 cm) wraz z wywozem
km 0+753, 0+853, 0+863, 0+895, 0+928</t>
  </si>
  <si>
    <t>KNR 2-01
0105-03</t>
  </si>
  <si>
    <t>Mechaniczne karczowanie pni (śr. 26-35 cm) wraz z wywozem
km 1+441</t>
  </si>
  <si>
    <t>KNR 2-01
0105-05</t>
  </si>
  <si>
    <t>KNR 2-01
0108-05</t>
  </si>
  <si>
    <t>Roboty ziemne</t>
  </si>
  <si>
    <t>2.1</t>
  </si>
  <si>
    <t>2.2</t>
  </si>
  <si>
    <t>KNR 2-01
0206-04</t>
  </si>
  <si>
    <t>KNR 2-01
0235-01</t>
  </si>
  <si>
    <t>3.1</t>
  </si>
  <si>
    <t>3.2</t>
  </si>
  <si>
    <t>3.3</t>
  </si>
  <si>
    <t>3.4</t>
  </si>
  <si>
    <t>KNR 2-31
0402-04</t>
  </si>
  <si>
    <t>KNR 2-31
0403-03</t>
  </si>
  <si>
    <t>KNR 2-31
0407-05</t>
  </si>
  <si>
    <t>Podbudowa</t>
  </si>
  <si>
    <t>4.1</t>
  </si>
  <si>
    <t>4.2</t>
  </si>
  <si>
    <t>kalk. własna</t>
  </si>
  <si>
    <t>KNR 2-31
0104-07</t>
  </si>
  <si>
    <t>KNR 2-31
0114-05</t>
  </si>
  <si>
    <t>Nawierzchnia</t>
  </si>
  <si>
    <t>5.1</t>
  </si>
  <si>
    <t>KNR 2-31
0310-05
0310-06</t>
  </si>
  <si>
    <t>Zjazdy</t>
  </si>
  <si>
    <t>6.1</t>
  </si>
  <si>
    <t>6.2</t>
  </si>
  <si>
    <t>6.3</t>
  </si>
  <si>
    <t>6.4</t>
  </si>
  <si>
    <t>6.5</t>
  </si>
  <si>
    <t>6.6</t>
  </si>
  <si>
    <t>6.7</t>
  </si>
  <si>
    <t>6.8</t>
  </si>
  <si>
    <t>KNR 2-31
0816-01</t>
  </si>
  <si>
    <t xml:space="preserve">Rozebranie przepustów rurowych - rury betonowe o śr. 40 cm (wraz z wywozem gruzu na wysypisko)
30 m </t>
  </si>
  <si>
    <t>KNR 2-31
0605-06</t>
  </si>
  <si>
    <t>Oznakowanie</t>
  </si>
  <si>
    <t>7.1</t>
  </si>
  <si>
    <t>7.2</t>
  </si>
  <si>
    <t>7.3</t>
  </si>
  <si>
    <t>KNR 2-31
0703-01</t>
  </si>
  <si>
    <t>analiza indywidualna</t>
  </si>
  <si>
    <t>Roboty wykończeniowe</t>
  </si>
  <si>
    <t>Krawężnik i obrzeże</t>
  </si>
  <si>
    <t>8.1</t>
  </si>
  <si>
    <t>8.2</t>
  </si>
  <si>
    <t>8.3</t>
  </si>
  <si>
    <t>KNR 2-01
0505-04</t>
  </si>
  <si>
    <t>KNR 2-01
0510-01
0510-02</t>
  </si>
  <si>
    <t>Ścinanie drzew piłą mechaniczną (śr. 10-15 cm) wraz z wywozem 
km 0+474, 0+489</t>
  </si>
  <si>
    <t>KNR 2-31
0605-03</t>
  </si>
  <si>
    <t>KNR 2-31
0702-02</t>
  </si>
  <si>
    <t>km</t>
  </si>
  <si>
    <t>szt.</t>
  </si>
  <si>
    <t>ha</t>
  </si>
  <si>
    <t>m3</t>
  </si>
  <si>
    <t>m</t>
  </si>
  <si>
    <t>m2</t>
  </si>
  <si>
    <t>ścianka</t>
  </si>
  <si>
    <t>Oświetlenie</t>
  </si>
  <si>
    <t>9.1</t>
  </si>
  <si>
    <t>Regulacja wysokości studzieniek telekom.</t>
  </si>
  <si>
    <t>Warstwa odsączająca z piasku grub. 10 cm
6*33+88</t>
  </si>
  <si>
    <t>Podbudowa z kruszywa łamanego - warstwa o grubości po zagęszczeniu 10 cm (kruszywo frakcji 0/31,5 mm)
6*33+88</t>
  </si>
  <si>
    <t>Roboty pomiarowe przy robotach liniowych wraz z wykonaniem inwentaryzacji geodezyjnej powykonawczej
km 0+237 - 1+630</t>
  </si>
  <si>
    <t>Roboty ziemne wykonywane koparkami wraz z wywozem urobku na wysypisko (odhumusowanie, wykonanie koryta pod konstrukcję ścieżki i zjazdy, rowki pod krawężniki, ściek i obrzeża, wykopy związane z wymianą rur przeprowadzających wody deszczowe pod zjazdami i drogami, zniwelowanie skarpy nasypu w km 0+417 do 0+514)</t>
  </si>
  <si>
    <t>3.5</t>
  </si>
  <si>
    <t>Ułożenie krawężnika odwadniającego pod nawierzchnią z odprowadzeniem rurą PCV (średnio co 50 m)</t>
  </si>
  <si>
    <t>Ścianki czołowe prefabrykowane dla rur o śr. 40 cm 
4*2</t>
  </si>
  <si>
    <t>5.2</t>
  </si>
  <si>
    <t>5.3</t>
  </si>
  <si>
    <t>KNR 2-31
0803-03
analogia</t>
  </si>
  <si>
    <t>3.6</t>
  </si>
  <si>
    <t>KNR 2-31
0511-02
analogia</t>
  </si>
  <si>
    <t>Rury pod zjazdami do odprowadzania wód opadowych w ciągu rowu przydrożnego
- rury HDPE SN8 o śr. 30 cm
9+12+12+9</t>
  </si>
  <si>
    <t>Obrzeża betonowe o wymiarach 30x8 cm na podsypce cementowo-piaskowej z wypełnieniem spoin zaprawą cementową
86+86+14+14+22+22+18+18+19+19+19+19+27+27+4+1+1+1+3+14+3+3+3+(10+3+3)+(3+2)</t>
  </si>
  <si>
    <t>Warstwa odsączająca z piasku grub. 10 cm 
(86+14+22+19+19+19+27)*2+13+4*1+14*3 +10*3+6*3</t>
  </si>
  <si>
    <t>Krawężniki betonowe wystające o wymiarach 15x30 cm na podsypce cementowo-piaskowej (na połączeniu z jezdnią asfaltową krawężnik wjazdowy 15x22 cm)
13*8,50+6*4+14+12+8</t>
  </si>
  <si>
    <t>Ława pod krawężniki betonowa z oporem (beton C12/15) 
168*0,065</t>
  </si>
  <si>
    <t>8.4</t>
  </si>
  <si>
    <t>8.5</t>
  </si>
  <si>
    <t>8.6</t>
  </si>
  <si>
    <t>Podbudowa z kruszywa łamanego - warstwa o grubości po zagęszczeniu 10 cm (kruszywo frakcji 0/31,5 mm)
(86+14+22+19+19+19+27)*2+13+4*1+14*3 +10*3+6*3</t>
  </si>
  <si>
    <t>Ścinanie drzew piłą mechaniczną (śr. 46-55 cm) wraz z wywozem 
km 0+504, 0+712, 1+582</t>
  </si>
  <si>
    <t>Mechaniczne karczowanie pni (śr. 46-55 cm) wraz z wywozem
km 0+504, 0+712, 1+582</t>
  </si>
  <si>
    <t>Mechaniczne karczowanie średniej gęstości krzaków i podszycia
km 0+421-0+504
km 0+546-0+577
km 0+604-0+610
km 0+655-0+756
km 0+786-0+800
km 0+825-0+980
km 1+057-1+209
km 1+391-1+395
km 1+439-1+478
km 1+499-1+592</t>
  </si>
  <si>
    <t>Formowanie i zagęszczanie nasypów z gruntu dowiezionego - piasek (wykonanie nasypów pod ścieżkę)</t>
  </si>
  <si>
    <t>Krawężniki betonowe wystające o wymiarach 15x30 cm na podsypce cementowo-piaskowej na zjazdach krawężnik najazdowy 15x22 + skosy
1393 + 8</t>
  </si>
  <si>
    <t>Ława pod krawężniki i ściek betonowa z oporem (beton C12/15)
1401*0,12</t>
  </si>
  <si>
    <t>Ściek z trzech rzędów kostki brukowej betonowej grubość 8 cm na podsypce cementowo-piaskowej
1393*0,28</t>
  </si>
  <si>
    <t>Nawierzchnia z mieszanek mineralno-bitumicznych AC11S - warstwa ścieralna asfaltowa - grubość po zagęszcz. 5 cm + skropienie emulsją asfaltową</t>
  </si>
  <si>
    <t>Oporniki betonowe o wymiarach 12x25 cm na podsypce cementowo-piaskowej
22+18+24+18</t>
  </si>
  <si>
    <t>Ława pod krawężniki betonowa z oporem (beton C12/15) 
82*0,05</t>
  </si>
  <si>
    <t>Warstwa odsączająca z piasku grub. 10 cm
36+50+60+36</t>
  </si>
  <si>
    <t>Nawierzchnia z mieszanek mineralno-bitumicznych AC11S - warstwa ścieralna asfaltowa - grubość po zagęszcz. 5 cm</t>
  </si>
  <si>
    <t>Podbudowa z kruszywa łamanego - warstwa o grubości po zagęszczeniu 25 cm (kruszywo frakcji 0/31,5 mm)
36+50+60+36</t>
  </si>
  <si>
    <t>Zintegrowany niskoemisyjny transport w powiecie gnieźnieńskim – Gmina i Miasto Witkowo – II etap
Przebudowa drogi: Droga dla rowerów Witkowo - Kołaczkowo</t>
  </si>
  <si>
    <t>Przebudowa drogi: Droga dla rowerów Witkowo - Kołaczkowo km 0+237 - 1+630</t>
  </si>
  <si>
    <t xml:space="preserve">Obrzeża betonowe o wymiarach 30x8 cm na podsypce cementowo-piaskowej z wypełnieniem spoin zaprawą cementową
1393-5-5-7-5 </t>
  </si>
  <si>
    <t xml:space="preserve">Ława pod obrzeże betonowa z oporem (beton C12/15) 
(1393-5-5-7-5)*0,04 </t>
  </si>
  <si>
    <t xml:space="preserve">Warstwa odsączająca z piasku grub. 10 cm 
(1393-5-5-7-5)*2 </t>
  </si>
  <si>
    <t xml:space="preserve">Podbudowa z kruszywa łamanego - warstwa o grubości po zagęszczeniu 15 cm (kruszywo frakcji 0/31,5 mm)
(1393-5-5-7-5)*2 </t>
  </si>
  <si>
    <t>Mechaniczne rozebranie nawierzchni z mieszanek mineralno-bitumicznych o grubości 4 cm (połączenie istniejącej nawierzchni ze ściekiem) oraz istniejący zjazd 
1393*1 + 10*3</t>
  </si>
  <si>
    <t>Nawierzchnia z mieszanek mineralno-bitumicznych AC11S - warstwa ścieralna asfaltowa - grubość po zagęszcz. 4 cm + skropienie nawierzchni emulsją asfaltową oraz wypełnienie styków lepikiem asfaltowym 
1393*1</t>
  </si>
  <si>
    <t>Słupki do znaków drogowych z rur stalowych prostych/ giętycho śr. 50 mm</t>
  </si>
  <si>
    <t>Przymocowanie tablic znaków drogowych wielkość mała (A7 średnia), folia 2 typu</t>
  </si>
  <si>
    <t>Oznakowanie poziome cienkowarstwowe
2*((10*0,5)+(14*0,5))*0,5</t>
  </si>
  <si>
    <t xml:space="preserve">Przestawienie istniejących znaków drogowych (znaki D-42, E17) </t>
  </si>
  <si>
    <t>Humusowanie pasa zieleni za obrzeżem z obsianiem przy grub. warstwy humusu 10 cm
1270*0,5</t>
  </si>
  <si>
    <t>Konserwacja - odmulenie rowów przydrożnych wzdłuż ścieżki rowerowej 
1270*0,4</t>
  </si>
  <si>
    <t>Zintegrowany niskoemisyjny transport w powiecie gnieźnieńskim – Gmina i Miasto Witkowo – II etap
Przebudowa chodnika w m. Kołaczkowo gm. Witkowo</t>
  </si>
  <si>
    <t>Roboty pomiarowe przy robotach liniowych wraz z wykonaniem inwentaryzacji geodezyjnej powykonawczej
km 0+000 - 0+264</t>
  </si>
  <si>
    <t>Rozebranie istniejącego krawężnika z odwozem na składowisko
13*8+12+8</t>
  </si>
  <si>
    <t>Rozebranie istniejącego obrzeża z odwozem na składowisko
(250-14-4-4-4-4-4)*2</t>
  </si>
  <si>
    <t>Rozebranie kostki betonowej wraz z ułożeniem na palety, zabezpieczeniem i odwozem na składowisko Inwestora 
216*1,40</t>
  </si>
  <si>
    <t>Rozebranie płyt betonowych drogowych wraz z odwozem na składowisko Inwestora
15*5+6*(3*5)+1,35*1,4</t>
  </si>
  <si>
    <t>Roboty ziemne wykonywane koparkami wraz z wywozem urobku na wysypisko (odhumusowanie, wykonanie koryta pod konstrukcję chodnika/ścieżki i zjazdy, rowki pod krawężniki i obrzeża)
471*0,25+286*0,40</t>
  </si>
  <si>
    <t>Nawierzchnia z kostki betonowej bez fazy gr. 8cm typu BEHATON na posdypce cem. piaskowej grubość po zagęszcz. 5 cm
(86+14+22+19+19+19+27)*2+13+4*1+14*3 +10*3+6*3</t>
  </si>
  <si>
    <t>Nawierzchnia z mieszanek mineralno-bitumicznych AC11S - warstwa ścieralna asfaltowa - grubość po zagęszcz. 5 cm + skropienie emulsją asfaltową
6*33+88</t>
  </si>
  <si>
    <t>7.4</t>
  </si>
  <si>
    <t>Oznakowanie poziome cienkowarstwowe - przejścia dla pieszych
(5*4*0,5 + 3) *2</t>
  </si>
  <si>
    <t>Oznakowanie poziome cienkowarstwowe - przejazd dla rowerów
2*((17*0,5)+(7*0,5))*0,5</t>
  </si>
  <si>
    <t>Stojaka na rowery (zakup + montaż)</t>
  </si>
  <si>
    <t>Kosz na śmieci (zakup + montaż)</t>
  </si>
  <si>
    <t>Samoobsługowa stacja naprawy rowerów - (zakup + montaż)</t>
  </si>
  <si>
    <t>Wiata przystankowa - (zakup + montaż)</t>
  </si>
  <si>
    <t xml:space="preserve">Ława pod obrzeże betonowa z oporem (beton C12/15) 
464*0,04 </t>
  </si>
  <si>
    <t>Podbudowa z kruszywa łamanego - warstwa o grubości po zagęszczeniu 15 cm (kruszywo frakcji 0/63 mm)
6*33+88</t>
  </si>
  <si>
    <t>Przebudowa chodnika w m. Kołaczkowo gm. Witkowo km 0+000 - 0+264</t>
  </si>
  <si>
    <t>Regulacja wysokości kratek ściekowych 
4</t>
  </si>
  <si>
    <t>KNR 2-18
0625-02
analogia</t>
  </si>
  <si>
    <t>4.3</t>
  </si>
  <si>
    <t>Regulacja pionowa studzienek dla studzienek telefonicznych
3</t>
  </si>
  <si>
    <t>KNR 2-31
1406-05</t>
  </si>
  <si>
    <t>Regulacja pionowa studzienek dla włazów kanałowych
2</t>
  </si>
  <si>
    <t>KNR 2-31
1406-03</t>
  </si>
  <si>
    <r>
      <rPr>
        <b/>
        <sz val="10"/>
        <rFont val="Arial"/>
        <family val="2"/>
        <charset val="238"/>
      </rPr>
      <t>Roboty towarzyszące</t>
    </r>
  </si>
  <si>
    <r>
      <rPr>
        <b/>
        <sz val="10"/>
        <rFont val="Arial"/>
        <family val="2"/>
        <charset val="238"/>
      </rPr>
      <t>4</t>
    </r>
  </si>
  <si>
    <t>KNNR 6
0702-04
analogia</t>
  </si>
  <si>
    <t>KNNR 6
0702-01</t>
  </si>
  <si>
    <t xml:space="preserve">Oznakowanie poziome jezdni grubowarstwowe linie białe przejścia dla pieszych
(7,00*4,0+11,00*4,0)*0,50  </t>
  </si>
  <si>
    <t>KNNR 6
0705-06
analogia</t>
  </si>
  <si>
    <t>Oznakowanie poziome grubowarstwowe - przejazd dla rowerów ul. Kosynierów Miłosławskich, Północna
0,5*(10,0*0,50+7,00*0,50)*2</t>
  </si>
  <si>
    <t>KNNR 6
0705-02
analogia</t>
  </si>
  <si>
    <t>3</t>
  </si>
  <si>
    <t>Nawierzchnie z mieszanek mineralno-bitumicznych asfaltowych - uzupełnienie przestrzenie między sciekiem/krawężnikiem a nawierzchnią drogi 
295*0,30 + 1,00*7</t>
  </si>
  <si>
    <t>KNNR 6
0309-02</t>
  </si>
  <si>
    <t>2.10</t>
  </si>
  <si>
    <t>Ściek z trzech rzędów kostki brukowej betonowej grubość 8 cm na podsypce cementowo-piaskowej
0,28*270</t>
  </si>
  <si>
    <t>2.9</t>
  </si>
  <si>
    <t>Ława pod krawężniki obrzeże i ściek betonowa z oporem (C12/15)
270*0,12+20*0,065+253*0,04</t>
  </si>
  <si>
    <t>2.8</t>
  </si>
  <si>
    <t>Obrzeża betonowe o wymiarach 30x8 cm na podsypce cementowo-piaskowej, spoiny wypełnione zaprawą cementową
3+28+4+10+200+8*1</t>
  </si>
  <si>
    <t>KNNR 6
0404-05</t>
  </si>
  <si>
    <t>2.7</t>
  </si>
  <si>
    <t>Krawężniki betonowe wystające o wymiarach 15x30cm bez ław na podsypce cementowo-piaskowej, na wjazdach krawęznik najazdowy 15x22cm + skosy
295</t>
  </si>
  <si>
    <t>KNNR 6
0401-03</t>
  </si>
  <si>
    <t>2.6</t>
  </si>
  <si>
    <t>Nawierzchnia z kostki brukowej betonowej grubości 8 cm typu BEHATON bez fazy na podsypce cementowo-piaskowej grub. 5cm z wypełnieniem spoin piaskiem szara na wjazdach kolor 
8*2,80+0,50*(1,30+1,50)*80+200*2,00</t>
  </si>
  <si>
    <t>KNNR 6
0502-02</t>
  </si>
  <si>
    <t>2.5</t>
  </si>
  <si>
    <t>Podbudowa z kruszywa łamanego 0-31,50 twardego (typu melafir, gabro) - warstwa o grubości po zagęszczeniu 20 cm - dodatkowo na wjazdach</t>
  </si>
  <si>
    <t>KNR 2-31
0114-07
analogia</t>
  </si>
  <si>
    <t>2.4</t>
  </si>
  <si>
    <t>Podbudowa z kruszywa łamanego 0-31,50 twardego (typu melafir, gabro) - warstwa o grubości po zagęszczeniu 10 cm
534,40+(5+7,5+7+9)*1,0</t>
  </si>
  <si>
    <t>2.3</t>
  </si>
  <si>
    <t>Wykonanie i zagęszczenie mechanicze warstwy odsączającej w korycie lub na całej szerokości drogi - grubość warstwy po zag. 10 cm
534,40+(5+7,5+7+9)*1,0</t>
  </si>
  <si>
    <r>
      <rPr>
        <b/>
        <sz val="10"/>
        <rFont val="Arial"/>
        <family val="2"/>
        <charset val="238"/>
      </rPr>
      <t>KNR 2-31 0104-07</t>
    </r>
  </si>
  <si>
    <t>Mechaniczne profilowanie i zagęszczenie podłoża pod warstwy konstrukcyjne nawierzchni w gruncie kat. I-IV
534,40+(5+7,5+7+9)*1,0</t>
  </si>
  <si>
    <r>
      <rPr>
        <b/>
        <sz val="10"/>
        <rFont val="Arial"/>
        <family val="2"/>
        <charset val="238"/>
      </rPr>
      <t>KNR 2-31 0103-04</t>
    </r>
  </si>
  <si>
    <t>Roboty drogowe</t>
  </si>
  <si>
    <t>2</t>
  </si>
  <si>
    <t>Mechaniczne wykonanie koryta na całej szerokości jezdni i chodników w gruncie kat. I-IV głębokości 20 cm - istniejące wjazdy
5*1,3+6*1,4+6*1,5+7*2+5*3+7,5*3+7*3+9*3</t>
  </si>
  <si>
    <t>KNR 2-31
0101-01</t>
  </si>
  <si>
    <t>Mechaniczne wykonanie koryta na całej szerokości jezdni i chodników w gruncie kat. I-IV głębokości 20 cm (istniejący chodnik)
8*2,8+80*1,4+200*2</t>
  </si>
  <si>
    <t>Mechaniczne rozebranie nawierzchni z tłucznia kamiennego (rowek pod krawęznik ze ściekiem)
270*0,5</t>
  </si>
  <si>
    <t>KNR 2-31
0804-03
analogia</t>
  </si>
  <si>
    <t>Mechaniczne rozebranie nawierzchni z mieszanek mineralno-bitumicznych o grubości 8 cm (pod ściek)
270*0,5</t>
  </si>
  <si>
    <t>Rozebranie krawężników betonowych 15x30 cm na podsypce cementowo-piaskowej z odwozem na składowisko
295</t>
  </si>
  <si>
    <t>Rozebranie chodników z kostki betonowej na podsypce cementowo-piaskowej z ułożeniem na paletach i odwozem na składowisko Inwestora
290*1,40</t>
  </si>
  <si>
    <t>KNR 2-31
0815-07
analogia</t>
  </si>
  <si>
    <t>Roboty pomiarowe przy robotach liniowych wraz z wykonaniem inwentaryzacji geodezyjnej powykonawczej
km 0+000 - 0+295</t>
  </si>
  <si>
    <t>KNNR 1
0111-01</t>
  </si>
  <si>
    <t xml:space="preserve"> Przebudowa chodnika w m. Witkowo ul. Nowa km 0+000 - 0+295</t>
  </si>
  <si>
    <t>Zintegrowany niskoemisyjny transport w powiecie gnieźnieńskim – Gmina i Miasto Witkowo – II etap
 Przebudowa chodnika w m. Witkowo ul. Nowa</t>
  </si>
  <si>
    <t>PRZEDMIAR</t>
  </si>
  <si>
    <t>Razem</t>
  </si>
  <si>
    <t>Lampy solarno-hybrydowe o minimalnych parametrach:
- wysokość masztu - 6m
- wysokość źródła światła LED - 5,5 m
- źródło światła oprawa LED 30W
- panel fotowoltaiczny polikrystaliczny 2x130W
- akumulator żelowy 120 Ah w obudowie hermetycznej
- akumulator zabezpieczony przed możliwością kradzieży
- wiatrak 300W
Wszystkie konstrukcyjne elementy lampy pokryte ocynkiem ogniowym. Czas
pracy lampy od 6 do 15 godzin.</t>
  </si>
  <si>
    <t>Ławka z oparciem typu Łódzkiego (zakup + montaż)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</si>
</sst>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00"/>
    <numFmt numFmtId="165" formatCode="_-* #,##0.000\ _z_ł_-;\-* #,##0.000\ _z_ł_-;_-* &quot;-&quot;??\ _z_ł_-;_-@_-"/>
    <numFmt numFmtId="166" formatCode="#,##0.00_ ;\-#,##0.00\ "/>
    <numFmt numFmtId="167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1"/>
    <xf numFmtId="165" fontId="0" fillId="0" borderId="0" xfId="2" applyNumberFormat="1" applyFont="1" applyAlignment="1">
      <alignment horizontal="center"/>
    </xf>
    <xf numFmtId="0" fontId="10" fillId="0" borderId="0" xfId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10" fillId="2" borderId="1" xfId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/>
    </xf>
    <xf numFmtId="0" fontId="11" fillId="2" borderId="1" xfId="1" applyFont="1" applyFill="1" applyBorder="1" applyAlignment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65" fontId="8" fillId="0" borderId="0" xfId="2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1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167" fontId="8" fillId="0" borderId="7" xfId="2" applyNumberFormat="1" applyFont="1" applyBorder="1" applyAlignment="1">
      <alignment vertical="center"/>
    </xf>
    <xf numFmtId="4" fontId="8" fillId="0" borderId="7" xfId="2" applyNumberFormat="1" applyFont="1" applyBorder="1" applyAlignment="1">
      <alignment horizontal="right" vertical="center"/>
    </xf>
    <xf numFmtId="0" fontId="11" fillId="2" borderId="7" xfId="1" applyFont="1" applyFill="1" applyBorder="1" applyAlignment="1"/>
    <xf numFmtId="0" fontId="8" fillId="0" borderId="6" xfId="1" applyFont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166" fontId="8" fillId="0" borderId="7" xfId="2" applyNumberFormat="1" applyFont="1" applyBorder="1" applyAlignment="1">
      <alignment vertical="center"/>
    </xf>
    <xf numFmtId="0" fontId="8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43" fontId="8" fillId="0" borderId="7" xfId="2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43" fontId="8" fillId="0" borderId="10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topLeftCell="A28" zoomScale="130" zoomScaleNormal="130" workbookViewId="0">
      <selection activeCell="C16" sqref="C16"/>
    </sheetView>
  </sheetViews>
  <sheetFormatPr defaultRowHeight="15" x14ac:dyDescent="0.25"/>
  <cols>
    <col min="1" max="1" width="7.7109375" style="37" customWidth="1"/>
    <col min="2" max="2" width="9.140625" style="39"/>
    <col min="3" max="3" width="10.140625" style="39" customWidth="1"/>
    <col min="4" max="4" width="51.5703125" style="37" customWidth="1"/>
    <col min="5" max="5" width="9" style="37" customWidth="1"/>
    <col min="6" max="6" width="12.7109375" style="38" customWidth="1"/>
    <col min="7" max="16384" width="9.140625" style="37"/>
  </cols>
  <sheetData>
    <row r="1" spans="2:6" ht="15" customHeight="1" x14ac:dyDescent="0.25">
      <c r="B1" s="96" t="s">
        <v>209</v>
      </c>
      <c r="C1" s="97"/>
      <c r="D1" s="97"/>
      <c r="E1" s="97"/>
      <c r="F1" s="97"/>
    </row>
    <row r="2" spans="2:6" ht="27.75" customHeight="1" x14ac:dyDescent="0.25">
      <c r="B2" s="99" t="s">
        <v>208</v>
      </c>
      <c r="C2" s="100"/>
      <c r="D2" s="100"/>
      <c r="E2" s="100"/>
      <c r="F2" s="100"/>
    </row>
    <row r="3" spans="2:6" ht="13.5" thickBot="1" x14ac:dyDescent="0.25">
      <c r="B3" s="55"/>
      <c r="C3" s="55"/>
      <c r="D3" s="54"/>
      <c r="E3" s="54"/>
      <c r="F3" s="53"/>
    </row>
    <row r="4" spans="2:6" ht="12" customHeight="1" x14ac:dyDescent="0.2">
      <c r="B4" s="56" t="s">
        <v>0</v>
      </c>
      <c r="C4" s="57" t="s">
        <v>1</v>
      </c>
      <c r="D4" s="57" t="s">
        <v>2</v>
      </c>
      <c r="E4" s="57" t="s">
        <v>3</v>
      </c>
      <c r="F4" s="58" t="s">
        <v>210</v>
      </c>
    </row>
    <row r="5" spans="2:6" ht="12" customHeight="1" x14ac:dyDescent="0.2">
      <c r="B5" s="101" t="s">
        <v>207</v>
      </c>
      <c r="C5" s="102"/>
      <c r="D5" s="102"/>
      <c r="E5" s="102"/>
      <c r="F5" s="103"/>
    </row>
    <row r="6" spans="2:6" ht="12" customHeight="1" x14ac:dyDescent="0.2">
      <c r="B6" s="59">
        <v>1</v>
      </c>
      <c r="C6" s="47"/>
      <c r="D6" s="52" t="s">
        <v>4</v>
      </c>
      <c r="E6" s="51"/>
      <c r="F6" s="60"/>
    </row>
    <row r="7" spans="2:6" ht="38.25" x14ac:dyDescent="0.2">
      <c r="B7" s="61" t="s">
        <v>5</v>
      </c>
      <c r="C7" s="42" t="s">
        <v>206</v>
      </c>
      <c r="D7" s="50" t="s">
        <v>205</v>
      </c>
      <c r="E7" s="45" t="s">
        <v>76</v>
      </c>
      <c r="F7" s="62">
        <v>0.29499999999999998</v>
      </c>
    </row>
    <row r="8" spans="2:6" ht="51" x14ac:dyDescent="0.2">
      <c r="B8" s="61" t="s">
        <v>7</v>
      </c>
      <c r="C8" s="42" t="s">
        <v>204</v>
      </c>
      <c r="D8" s="41" t="s">
        <v>203</v>
      </c>
      <c r="E8" s="45" t="s">
        <v>81</v>
      </c>
      <c r="F8" s="63">
        <f>290*1.4</f>
        <v>406</v>
      </c>
    </row>
    <row r="9" spans="2:6" ht="51" x14ac:dyDescent="0.2">
      <c r="B9" s="61" t="s">
        <v>8</v>
      </c>
      <c r="C9" s="49" t="s">
        <v>15</v>
      </c>
      <c r="D9" s="41" t="s">
        <v>202</v>
      </c>
      <c r="E9" s="45" t="s">
        <v>80</v>
      </c>
      <c r="F9" s="63">
        <v>295</v>
      </c>
    </row>
    <row r="10" spans="2:6" ht="38.25" x14ac:dyDescent="0.2">
      <c r="B10" s="61" t="s">
        <v>9</v>
      </c>
      <c r="C10" s="42" t="s">
        <v>95</v>
      </c>
      <c r="D10" s="41" t="s">
        <v>201</v>
      </c>
      <c r="E10" s="45" t="s">
        <v>81</v>
      </c>
      <c r="F10" s="63">
        <f>270*0.5</f>
        <v>135</v>
      </c>
    </row>
    <row r="11" spans="2:6" ht="38.25" x14ac:dyDescent="0.2">
      <c r="B11" s="61" t="s">
        <v>10</v>
      </c>
      <c r="C11" s="42" t="s">
        <v>200</v>
      </c>
      <c r="D11" s="41" t="s">
        <v>199</v>
      </c>
      <c r="E11" s="45" t="s">
        <v>81</v>
      </c>
      <c r="F11" s="63">
        <f>270*0.5</f>
        <v>135</v>
      </c>
    </row>
    <row r="12" spans="2:6" ht="51" x14ac:dyDescent="0.2">
      <c r="B12" s="61" t="s">
        <v>11</v>
      </c>
      <c r="C12" s="42" t="s">
        <v>197</v>
      </c>
      <c r="D12" s="41" t="s">
        <v>198</v>
      </c>
      <c r="E12" s="45" t="s">
        <v>81</v>
      </c>
      <c r="F12" s="63">
        <f>8*2.8+80*1.4+200*2</f>
        <v>534.4</v>
      </c>
    </row>
    <row r="13" spans="2:6" ht="51" x14ac:dyDescent="0.2">
      <c r="B13" s="61" t="s">
        <v>12</v>
      </c>
      <c r="C13" s="42" t="s">
        <v>197</v>
      </c>
      <c r="D13" s="41" t="s">
        <v>196</v>
      </c>
      <c r="E13" s="45" t="s">
        <v>81</v>
      </c>
      <c r="F13" s="63">
        <f>5*1.3+6*1.4+6*1.5+7*2+5*3+7.5*3+7*3+9*3</f>
        <v>123.4</v>
      </c>
    </row>
    <row r="14" spans="2:6" ht="12.75" x14ac:dyDescent="0.2">
      <c r="B14" s="59" t="s">
        <v>195</v>
      </c>
      <c r="C14" s="47"/>
      <c r="D14" s="47" t="s">
        <v>194</v>
      </c>
      <c r="E14" s="48"/>
      <c r="F14" s="64"/>
    </row>
    <row r="15" spans="2:6" ht="38.25" x14ac:dyDescent="0.2">
      <c r="B15" s="65" t="s">
        <v>28</v>
      </c>
      <c r="C15" s="40" t="s">
        <v>193</v>
      </c>
      <c r="D15" s="41" t="s">
        <v>192</v>
      </c>
      <c r="E15" s="45" t="s">
        <v>81</v>
      </c>
      <c r="F15" s="63">
        <f>534.4+(5+7.5+7+9)*1</f>
        <v>562.9</v>
      </c>
    </row>
    <row r="16" spans="2:6" ht="51" x14ac:dyDescent="0.2">
      <c r="B16" s="65" t="s">
        <v>29</v>
      </c>
      <c r="C16" s="40" t="s">
        <v>191</v>
      </c>
      <c r="D16" s="41" t="s">
        <v>190</v>
      </c>
      <c r="E16" s="45" t="s">
        <v>81</v>
      </c>
      <c r="F16" s="63">
        <f>534.4+(5+7.5+7+9)*1</f>
        <v>562.9</v>
      </c>
    </row>
    <row r="17" spans="2:6" ht="38.25" x14ac:dyDescent="0.2">
      <c r="B17" s="61" t="s">
        <v>189</v>
      </c>
      <c r="C17" s="42" t="s">
        <v>186</v>
      </c>
      <c r="D17" s="41" t="s">
        <v>188</v>
      </c>
      <c r="E17" s="45" t="s">
        <v>81</v>
      </c>
      <c r="F17" s="63">
        <f>F16</f>
        <v>562.9</v>
      </c>
    </row>
    <row r="18" spans="2:6" ht="38.25" x14ac:dyDescent="0.2">
      <c r="B18" s="61" t="s">
        <v>187</v>
      </c>
      <c r="C18" s="42" t="s">
        <v>186</v>
      </c>
      <c r="D18" s="41" t="s">
        <v>185</v>
      </c>
      <c r="E18" s="45" t="s">
        <v>81</v>
      </c>
      <c r="F18" s="63">
        <f>F13</f>
        <v>123.4</v>
      </c>
    </row>
    <row r="19" spans="2:6" ht="63.75" x14ac:dyDescent="0.2">
      <c r="B19" s="61" t="s">
        <v>184</v>
      </c>
      <c r="C19" s="42" t="s">
        <v>183</v>
      </c>
      <c r="D19" s="41" t="s">
        <v>182</v>
      </c>
      <c r="E19" s="45" t="s">
        <v>81</v>
      </c>
      <c r="F19" s="63">
        <f>8*2.8+0.5*(1.3+1.5)*80+200*2</f>
        <v>534.4</v>
      </c>
    </row>
    <row r="20" spans="2:6" ht="51" x14ac:dyDescent="0.2">
      <c r="B20" s="61" t="s">
        <v>181</v>
      </c>
      <c r="C20" s="42" t="s">
        <v>180</v>
      </c>
      <c r="D20" s="41" t="s">
        <v>179</v>
      </c>
      <c r="E20" s="45" t="s">
        <v>80</v>
      </c>
      <c r="F20" s="63">
        <v>295</v>
      </c>
    </row>
    <row r="21" spans="2:6" ht="51" x14ac:dyDescent="0.2">
      <c r="B21" s="61" t="s">
        <v>178</v>
      </c>
      <c r="C21" s="42" t="s">
        <v>177</v>
      </c>
      <c r="D21" s="41" t="s">
        <v>176</v>
      </c>
      <c r="E21" s="45" t="s">
        <v>80</v>
      </c>
      <c r="F21" s="63">
        <f>3+28+4+10+200+8*1</f>
        <v>253</v>
      </c>
    </row>
    <row r="22" spans="2:6" ht="38.25" x14ac:dyDescent="0.2">
      <c r="B22" s="61" t="s">
        <v>175</v>
      </c>
      <c r="C22" s="42" t="s">
        <v>36</v>
      </c>
      <c r="D22" s="41" t="s">
        <v>174</v>
      </c>
      <c r="E22" s="45" t="s">
        <v>79</v>
      </c>
      <c r="F22" s="63">
        <f>270*0.12+20*0.065+253*0.04</f>
        <v>43.819999999999993</v>
      </c>
    </row>
    <row r="23" spans="2:6" ht="38.25" x14ac:dyDescent="0.2">
      <c r="B23" s="61" t="s">
        <v>173</v>
      </c>
      <c r="C23" s="42" t="s">
        <v>97</v>
      </c>
      <c r="D23" s="41" t="s">
        <v>172</v>
      </c>
      <c r="E23" s="45" t="s">
        <v>81</v>
      </c>
      <c r="F23" s="63">
        <f>270*0.28</f>
        <v>75.600000000000009</v>
      </c>
    </row>
    <row r="24" spans="2:6" ht="51" x14ac:dyDescent="0.2">
      <c r="B24" s="61" t="s">
        <v>171</v>
      </c>
      <c r="C24" s="42" t="s">
        <v>170</v>
      </c>
      <c r="D24" s="41" t="s">
        <v>169</v>
      </c>
      <c r="E24" s="45" t="s">
        <v>81</v>
      </c>
      <c r="F24" s="63">
        <f>295*0.3+7</f>
        <v>95.5</v>
      </c>
    </row>
    <row r="25" spans="2:6" ht="12.75" x14ac:dyDescent="0.2">
      <c r="B25" s="59" t="s">
        <v>168</v>
      </c>
      <c r="C25" s="47"/>
      <c r="D25" s="47" t="s">
        <v>60</v>
      </c>
      <c r="E25" s="47"/>
      <c r="F25" s="66"/>
    </row>
    <row r="26" spans="2:6" ht="38.25" x14ac:dyDescent="0.2">
      <c r="B26" s="61" t="s">
        <v>32</v>
      </c>
      <c r="C26" s="42" t="s">
        <v>167</v>
      </c>
      <c r="D26" s="41" t="s">
        <v>166</v>
      </c>
      <c r="E26" s="45" t="s">
        <v>81</v>
      </c>
      <c r="F26" s="67">
        <f>0.5*(10*0.5+7*0.5)*2</f>
        <v>8.5</v>
      </c>
    </row>
    <row r="27" spans="2:6" ht="38.25" x14ac:dyDescent="0.2">
      <c r="B27" s="61" t="s">
        <v>33</v>
      </c>
      <c r="C27" s="42" t="s">
        <v>165</v>
      </c>
      <c r="D27" s="41" t="s">
        <v>164</v>
      </c>
      <c r="E27" s="45" t="s">
        <v>81</v>
      </c>
      <c r="F27" s="67">
        <f>(7*4+11*4)*0.5</f>
        <v>36</v>
      </c>
    </row>
    <row r="28" spans="2:6" ht="25.5" x14ac:dyDescent="0.2">
      <c r="B28" s="61" t="s">
        <v>34</v>
      </c>
      <c r="C28" s="42" t="s">
        <v>163</v>
      </c>
      <c r="D28" s="46" t="s">
        <v>128</v>
      </c>
      <c r="E28" s="45" t="s">
        <v>77</v>
      </c>
      <c r="F28" s="67">
        <v>15</v>
      </c>
    </row>
    <row r="29" spans="2:6" ht="38.25" x14ac:dyDescent="0.2">
      <c r="B29" s="61" t="s">
        <v>35</v>
      </c>
      <c r="C29" s="42" t="s">
        <v>162</v>
      </c>
      <c r="D29" s="46" t="s">
        <v>129</v>
      </c>
      <c r="E29" s="45" t="s">
        <v>77</v>
      </c>
      <c r="F29" s="67">
        <v>18</v>
      </c>
    </row>
    <row r="30" spans="2:6" ht="12.75" x14ac:dyDescent="0.2">
      <c r="B30" s="68" t="s">
        <v>161</v>
      </c>
      <c r="C30" s="44"/>
      <c r="D30" s="43" t="s">
        <v>160</v>
      </c>
      <c r="E30" s="43"/>
      <c r="F30" s="69"/>
    </row>
    <row r="31" spans="2:6" ht="25.5" x14ac:dyDescent="0.2">
      <c r="B31" s="65" t="s">
        <v>40</v>
      </c>
      <c r="C31" s="42" t="s">
        <v>159</v>
      </c>
      <c r="D31" s="41" t="s">
        <v>158</v>
      </c>
      <c r="E31" s="40" t="s">
        <v>77</v>
      </c>
      <c r="F31" s="70">
        <v>2</v>
      </c>
    </row>
    <row r="32" spans="2:6" ht="38.25" x14ac:dyDescent="0.2">
      <c r="B32" s="65" t="s">
        <v>41</v>
      </c>
      <c r="C32" s="42" t="s">
        <v>157</v>
      </c>
      <c r="D32" s="41" t="s">
        <v>156</v>
      </c>
      <c r="E32" s="40" t="s">
        <v>77</v>
      </c>
      <c r="F32" s="70">
        <v>3</v>
      </c>
    </row>
    <row r="33" spans="2:6" ht="39" thickBot="1" x14ac:dyDescent="0.25">
      <c r="B33" s="71" t="s">
        <v>155</v>
      </c>
      <c r="C33" s="72" t="s">
        <v>154</v>
      </c>
      <c r="D33" s="73" t="s">
        <v>153</v>
      </c>
      <c r="E33" s="74" t="s">
        <v>77</v>
      </c>
      <c r="F33" s="75">
        <v>4</v>
      </c>
    </row>
    <row r="34" spans="2:6" ht="12.75" x14ac:dyDescent="0.2">
      <c r="E34" s="98"/>
      <c r="F34" s="98"/>
    </row>
    <row r="35" spans="2:6" ht="12.75" x14ac:dyDescent="0.2">
      <c r="E35" s="98"/>
      <c r="F35" s="98"/>
    </row>
    <row r="36" spans="2:6" ht="12.75" x14ac:dyDescent="0.2">
      <c r="E36" s="98"/>
      <c r="F36" s="98"/>
    </row>
  </sheetData>
  <mergeCells count="6">
    <mergeCell ref="B1:F1"/>
    <mergeCell ref="E34:F34"/>
    <mergeCell ref="E35:F35"/>
    <mergeCell ref="E36:F36"/>
    <mergeCell ref="B2:F2"/>
    <mergeCell ref="B5:F5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opLeftCell="A46" zoomScale="130" zoomScaleNormal="130" workbookViewId="0">
      <selection activeCell="G62" sqref="G62"/>
    </sheetView>
  </sheetViews>
  <sheetFormatPr defaultRowHeight="15" x14ac:dyDescent="0.25"/>
  <cols>
    <col min="1" max="1" width="7.5703125" customWidth="1"/>
    <col min="2" max="2" width="8.140625" style="10" customWidth="1"/>
    <col min="3" max="3" width="11.42578125" style="10" customWidth="1"/>
    <col min="4" max="4" width="51.7109375" customWidth="1"/>
    <col min="5" max="5" width="10.140625" customWidth="1"/>
    <col min="6" max="6" width="11.42578125" customWidth="1"/>
    <col min="7" max="7" width="11.140625" customWidth="1"/>
  </cols>
  <sheetData>
    <row r="1" spans="1:7" ht="18" x14ac:dyDescent="0.25">
      <c r="B1" s="96" t="s">
        <v>209</v>
      </c>
      <c r="C1" s="97"/>
      <c r="D1" s="97"/>
      <c r="E1" s="97"/>
      <c r="F1" s="97"/>
    </row>
    <row r="2" spans="1:7" ht="27.75" customHeight="1" x14ac:dyDescent="0.25">
      <c r="B2" s="105" t="s">
        <v>120</v>
      </c>
      <c r="C2" s="106"/>
      <c r="D2" s="106"/>
      <c r="E2" s="106"/>
      <c r="F2" s="106"/>
    </row>
    <row r="3" spans="1:7" ht="15.75" thickBot="1" x14ac:dyDescent="0.3"/>
    <row r="4" spans="1:7" x14ac:dyDescent="0.25">
      <c r="B4" s="76" t="s">
        <v>0</v>
      </c>
      <c r="C4" s="77" t="s">
        <v>1</v>
      </c>
      <c r="D4" s="77" t="s">
        <v>2</v>
      </c>
      <c r="E4" s="77" t="s">
        <v>3</v>
      </c>
      <c r="F4" s="78" t="s">
        <v>210</v>
      </c>
      <c r="G4" s="6"/>
    </row>
    <row r="5" spans="1:7" x14ac:dyDescent="0.25">
      <c r="B5" s="107" t="s">
        <v>121</v>
      </c>
      <c r="C5" s="108"/>
      <c r="D5" s="108"/>
      <c r="E5" s="108"/>
      <c r="F5" s="109"/>
      <c r="G5" s="6"/>
    </row>
    <row r="6" spans="1:7" x14ac:dyDescent="0.25">
      <c r="B6" s="79">
        <v>1</v>
      </c>
      <c r="C6" s="29"/>
      <c r="D6" s="30" t="s">
        <v>4</v>
      </c>
      <c r="E6" s="31"/>
      <c r="F6" s="80"/>
      <c r="G6" s="2"/>
    </row>
    <row r="7" spans="1:7" s="28" customFormat="1" ht="51" x14ac:dyDescent="0.25">
      <c r="A7" s="23"/>
      <c r="B7" s="81" t="s">
        <v>5</v>
      </c>
      <c r="C7" s="25" t="s">
        <v>6</v>
      </c>
      <c r="D7" s="26" t="s">
        <v>88</v>
      </c>
      <c r="E7" s="24" t="s">
        <v>76</v>
      </c>
      <c r="F7" s="82">
        <f>1.63-0.237</f>
        <v>1.3929999999999998</v>
      </c>
      <c r="G7" s="27"/>
    </row>
    <row r="8" spans="1:7" s="28" customFormat="1" ht="38.25" x14ac:dyDescent="0.25">
      <c r="A8" s="23"/>
      <c r="B8" s="81" t="s">
        <v>7</v>
      </c>
      <c r="C8" s="25" t="s">
        <v>15</v>
      </c>
      <c r="D8" s="26" t="s">
        <v>73</v>
      </c>
      <c r="E8" s="24" t="s">
        <v>77</v>
      </c>
      <c r="F8" s="83">
        <v>2</v>
      </c>
      <c r="G8" s="27"/>
    </row>
    <row r="9" spans="1:7" ht="38.25" x14ac:dyDescent="0.25">
      <c r="A9" s="1"/>
      <c r="B9" s="84" t="s">
        <v>8</v>
      </c>
      <c r="C9" s="21" t="s">
        <v>16</v>
      </c>
      <c r="D9" s="22" t="s">
        <v>17</v>
      </c>
      <c r="E9" s="20" t="s">
        <v>77</v>
      </c>
      <c r="F9" s="85">
        <v>5</v>
      </c>
      <c r="G9" s="8"/>
    </row>
    <row r="10" spans="1:7" ht="38.25" x14ac:dyDescent="0.25">
      <c r="A10" s="1"/>
      <c r="B10" s="84" t="s">
        <v>9</v>
      </c>
      <c r="C10" s="21" t="s">
        <v>18</v>
      </c>
      <c r="D10" s="22" t="s">
        <v>107</v>
      </c>
      <c r="E10" s="20" t="s">
        <v>77</v>
      </c>
      <c r="F10" s="85">
        <v>3</v>
      </c>
      <c r="G10" s="8"/>
    </row>
    <row r="11" spans="1:7" ht="38.25" x14ac:dyDescent="0.25">
      <c r="A11" s="1"/>
      <c r="B11" s="84" t="s">
        <v>10</v>
      </c>
      <c r="C11" s="21" t="s">
        <v>19</v>
      </c>
      <c r="D11" s="22" t="s">
        <v>20</v>
      </c>
      <c r="E11" s="20" t="s">
        <v>77</v>
      </c>
      <c r="F11" s="85">
        <v>2</v>
      </c>
      <c r="G11" s="8"/>
    </row>
    <row r="12" spans="1:7" ht="38.25" x14ac:dyDescent="0.25">
      <c r="A12" s="1"/>
      <c r="B12" s="84" t="s">
        <v>11</v>
      </c>
      <c r="C12" s="21" t="s">
        <v>21</v>
      </c>
      <c r="D12" s="22" t="s">
        <v>22</v>
      </c>
      <c r="E12" s="20" t="s">
        <v>77</v>
      </c>
      <c r="F12" s="85">
        <v>5</v>
      </c>
      <c r="G12" s="8"/>
    </row>
    <row r="13" spans="1:7" ht="38.25" x14ac:dyDescent="0.25">
      <c r="A13" s="1"/>
      <c r="B13" s="84" t="s">
        <v>12</v>
      </c>
      <c r="C13" s="21" t="s">
        <v>23</v>
      </c>
      <c r="D13" s="22" t="s">
        <v>24</v>
      </c>
      <c r="E13" s="20" t="s">
        <v>77</v>
      </c>
      <c r="F13" s="85">
        <v>1</v>
      </c>
      <c r="G13" s="8"/>
    </row>
    <row r="14" spans="1:7" ht="38.25" x14ac:dyDescent="0.25">
      <c r="A14" s="1"/>
      <c r="B14" s="84" t="s">
        <v>13</v>
      </c>
      <c r="C14" s="21" t="s">
        <v>25</v>
      </c>
      <c r="D14" s="22" t="s">
        <v>108</v>
      </c>
      <c r="E14" s="20" t="s">
        <v>77</v>
      </c>
      <c r="F14" s="85">
        <v>3</v>
      </c>
      <c r="G14" s="8"/>
    </row>
    <row r="15" spans="1:7" ht="153" x14ac:dyDescent="0.25">
      <c r="A15" s="1"/>
      <c r="B15" s="84" t="s">
        <v>14</v>
      </c>
      <c r="C15" s="21" t="s">
        <v>26</v>
      </c>
      <c r="D15" s="22" t="s">
        <v>109</v>
      </c>
      <c r="E15" s="20" t="s">
        <v>78</v>
      </c>
      <c r="F15" s="85">
        <f>0.12+0.08</f>
        <v>0.2</v>
      </c>
      <c r="G15" s="8"/>
    </row>
    <row r="16" spans="1:7" x14ac:dyDescent="0.25">
      <c r="A16" s="1"/>
      <c r="B16" s="86">
        <v>2</v>
      </c>
      <c r="C16" s="30"/>
      <c r="D16" s="32" t="s">
        <v>27</v>
      </c>
      <c r="E16" s="33"/>
      <c r="F16" s="87"/>
      <c r="G16" s="8"/>
    </row>
    <row r="17" spans="1:7" ht="89.25" x14ac:dyDescent="0.25">
      <c r="A17" s="1"/>
      <c r="B17" s="84" t="s">
        <v>28</v>
      </c>
      <c r="C17" s="21" t="s">
        <v>30</v>
      </c>
      <c r="D17" s="22" t="s">
        <v>89</v>
      </c>
      <c r="E17" s="20" t="s">
        <v>79</v>
      </c>
      <c r="F17" s="85">
        <f>298+232</f>
        <v>530</v>
      </c>
      <c r="G17" s="8"/>
    </row>
    <row r="18" spans="1:7" ht="25.5" x14ac:dyDescent="0.25">
      <c r="A18" s="1"/>
      <c r="B18" s="84" t="s">
        <v>29</v>
      </c>
      <c r="C18" s="21" t="s">
        <v>31</v>
      </c>
      <c r="D18" s="22" t="s">
        <v>110</v>
      </c>
      <c r="E18" s="20" t="s">
        <v>79</v>
      </c>
      <c r="F18" s="85">
        <f>623+547</f>
        <v>1170</v>
      </c>
      <c r="G18" s="8"/>
    </row>
    <row r="19" spans="1:7" x14ac:dyDescent="0.25">
      <c r="A19" s="1"/>
      <c r="B19" s="86">
        <v>3</v>
      </c>
      <c r="C19" s="30"/>
      <c r="D19" s="30" t="s">
        <v>67</v>
      </c>
      <c r="E19" s="33"/>
      <c r="F19" s="87"/>
      <c r="G19" s="8"/>
    </row>
    <row r="20" spans="1:7" ht="38.25" x14ac:dyDescent="0.25">
      <c r="A20" s="1"/>
      <c r="B20" s="84" t="s">
        <v>32</v>
      </c>
      <c r="C20" s="21" t="s">
        <v>36</v>
      </c>
      <c r="D20" s="22" t="s">
        <v>112</v>
      </c>
      <c r="E20" s="20" t="s">
        <v>79</v>
      </c>
      <c r="F20" s="85">
        <f>1401*0.12</f>
        <v>168.12</v>
      </c>
      <c r="G20" s="8"/>
    </row>
    <row r="21" spans="1:7" ht="51" x14ac:dyDescent="0.25">
      <c r="A21" s="1"/>
      <c r="B21" s="84" t="s">
        <v>33</v>
      </c>
      <c r="C21" s="21" t="s">
        <v>37</v>
      </c>
      <c r="D21" s="22" t="s">
        <v>111</v>
      </c>
      <c r="E21" s="20" t="s">
        <v>80</v>
      </c>
      <c r="F21" s="85">
        <f>1393+8</f>
        <v>1401</v>
      </c>
      <c r="G21" s="8"/>
    </row>
    <row r="22" spans="1:7" ht="38.25" x14ac:dyDescent="0.25">
      <c r="A22" s="1"/>
      <c r="B22" s="84" t="s">
        <v>34</v>
      </c>
      <c r="C22" s="21" t="s">
        <v>97</v>
      </c>
      <c r="D22" s="22" t="s">
        <v>113</v>
      </c>
      <c r="E22" s="20" t="s">
        <v>81</v>
      </c>
      <c r="F22" s="85">
        <f>1393*0.28</f>
        <v>390.04</v>
      </c>
      <c r="G22" s="8"/>
    </row>
    <row r="23" spans="1:7" ht="25.5" x14ac:dyDescent="0.25">
      <c r="A23" s="1"/>
      <c r="B23" s="84" t="s">
        <v>35</v>
      </c>
      <c r="C23" s="21" t="s">
        <v>36</v>
      </c>
      <c r="D23" s="22" t="s">
        <v>123</v>
      </c>
      <c r="E23" s="20" t="s">
        <v>79</v>
      </c>
      <c r="F23" s="85">
        <f>(1393-5-5-7-5)*0.04</f>
        <v>54.84</v>
      </c>
      <c r="G23" s="8"/>
    </row>
    <row r="24" spans="1:7" ht="51" x14ac:dyDescent="0.25">
      <c r="A24" s="1"/>
      <c r="B24" s="84" t="s">
        <v>90</v>
      </c>
      <c r="C24" s="21" t="s">
        <v>38</v>
      </c>
      <c r="D24" s="22" t="s">
        <v>122</v>
      </c>
      <c r="E24" s="20" t="s">
        <v>80</v>
      </c>
      <c r="F24" s="85">
        <f>1390-5-5-7-5</f>
        <v>1368</v>
      </c>
      <c r="G24" s="8"/>
    </row>
    <row r="25" spans="1:7" ht="25.5" x14ac:dyDescent="0.25">
      <c r="A25" s="1"/>
      <c r="B25" s="84" t="s">
        <v>96</v>
      </c>
      <c r="C25" s="20" t="s">
        <v>42</v>
      </c>
      <c r="D25" s="22" t="s">
        <v>91</v>
      </c>
      <c r="E25" s="20" t="s">
        <v>77</v>
      </c>
      <c r="F25" s="85">
        <v>27</v>
      </c>
      <c r="G25" s="8"/>
    </row>
    <row r="26" spans="1:7" x14ac:dyDescent="0.25">
      <c r="A26" s="1"/>
      <c r="B26" s="86">
        <v>4</v>
      </c>
      <c r="C26" s="30"/>
      <c r="D26" s="30" t="s">
        <v>39</v>
      </c>
      <c r="E26" s="33"/>
      <c r="F26" s="87"/>
      <c r="G26" s="8"/>
    </row>
    <row r="27" spans="1:7" ht="25.5" x14ac:dyDescent="0.25">
      <c r="A27" s="1"/>
      <c r="B27" s="84" t="s">
        <v>40</v>
      </c>
      <c r="C27" s="21" t="s">
        <v>43</v>
      </c>
      <c r="D27" s="22" t="s">
        <v>124</v>
      </c>
      <c r="E27" s="20" t="s">
        <v>81</v>
      </c>
      <c r="F27" s="85">
        <f>(1393-5-5-7-5)*2</f>
        <v>2742</v>
      </c>
      <c r="G27" s="8"/>
    </row>
    <row r="28" spans="1:7" ht="38.25" x14ac:dyDescent="0.25">
      <c r="A28" s="1"/>
      <c r="B28" s="84" t="s">
        <v>41</v>
      </c>
      <c r="C28" s="21" t="s">
        <v>44</v>
      </c>
      <c r="D28" s="22" t="s">
        <v>125</v>
      </c>
      <c r="E28" s="20" t="s">
        <v>81</v>
      </c>
      <c r="F28" s="85">
        <f>F27</f>
        <v>2742</v>
      </c>
      <c r="G28" s="8"/>
    </row>
    <row r="29" spans="1:7" x14ac:dyDescent="0.25">
      <c r="A29" s="1"/>
      <c r="B29" s="86">
        <v>5</v>
      </c>
      <c r="C29" s="30"/>
      <c r="D29" s="30" t="s">
        <v>45</v>
      </c>
      <c r="E29" s="33"/>
      <c r="F29" s="87"/>
      <c r="G29" s="8"/>
    </row>
    <row r="30" spans="1:7" ht="38.25" x14ac:dyDescent="0.25">
      <c r="A30" s="1"/>
      <c r="B30" s="84" t="s">
        <v>46</v>
      </c>
      <c r="C30" s="21" t="s">
        <v>47</v>
      </c>
      <c r="D30" s="22" t="s">
        <v>114</v>
      </c>
      <c r="E30" s="20" t="s">
        <v>81</v>
      </c>
      <c r="F30" s="85">
        <f>F28</f>
        <v>2742</v>
      </c>
      <c r="G30" s="8"/>
    </row>
    <row r="31" spans="1:7" ht="51" x14ac:dyDescent="0.25">
      <c r="A31" s="1"/>
      <c r="B31" s="84" t="s">
        <v>93</v>
      </c>
      <c r="C31" s="21" t="s">
        <v>95</v>
      </c>
      <c r="D31" s="22" t="s">
        <v>126</v>
      </c>
      <c r="E31" s="20" t="s">
        <v>81</v>
      </c>
      <c r="F31" s="85">
        <f>1393+10*3</f>
        <v>1423</v>
      </c>
      <c r="G31" s="8"/>
    </row>
    <row r="32" spans="1:7" ht="63.75" x14ac:dyDescent="0.25">
      <c r="A32" s="1"/>
      <c r="B32" s="84" t="s">
        <v>94</v>
      </c>
      <c r="C32" s="21" t="s">
        <v>47</v>
      </c>
      <c r="D32" s="22" t="s">
        <v>127</v>
      </c>
      <c r="E32" s="20" t="s">
        <v>81</v>
      </c>
      <c r="F32" s="85">
        <v>1393</v>
      </c>
      <c r="G32" s="8"/>
    </row>
    <row r="33" spans="1:7" x14ac:dyDescent="0.25">
      <c r="A33" s="1"/>
      <c r="B33" s="86">
        <v>6</v>
      </c>
      <c r="C33" s="30"/>
      <c r="D33" s="30" t="s">
        <v>48</v>
      </c>
      <c r="E33" s="33"/>
      <c r="F33" s="87"/>
      <c r="G33" s="8"/>
    </row>
    <row r="34" spans="1:7" ht="38.25" x14ac:dyDescent="0.25">
      <c r="A34" s="1"/>
      <c r="B34" s="84" t="s">
        <v>49</v>
      </c>
      <c r="C34" s="21" t="s">
        <v>57</v>
      </c>
      <c r="D34" s="22" t="s">
        <v>58</v>
      </c>
      <c r="E34" s="20" t="s">
        <v>80</v>
      </c>
      <c r="F34" s="85">
        <v>30</v>
      </c>
      <c r="G34" s="8"/>
    </row>
    <row r="35" spans="1:7" ht="51" x14ac:dyDescent="0.25">
      <c r="A35" s="1"/>
      <c r="B35" s="84" t="s">
        <v>50</v>
      </c>
      <c r="C35" s="21" t="s">
        <v>59</v>
      </c>
      <c r="D35" s="22" t="s">
        <v>98</v>
      </c>
      <c r="E35" s="20" t="s">
        <v>80</v>
      </c>
      <c r="F35" s="85">
        <f>9+12+12+9</f>
        <v>42</v>
      </c>
      <c r="G35" s="8"/>
    </row>
    <row r="36" spans="1:7" ht="25.5" x14ac:dyDescent="0.25">
      <c r="A36" s="1"/>
      <c r="B36" s="84" t="s">
        <v>51</v>
      </c>
      <c r="C36" s="21" t="s">
        <v>74</v>
      </c>
      <c r="D36" s="22" t="s">
        <v>92</v>
      </c>
      <c r="E36" s="20" t="s">
        <v>82</v>
      </c>
      <c r="F36" s="85">
        <v>8</v>
      </c>
      <c r="G36" s="8"/>
    </row>
    <row r="37" spans="1:7" ht="25.5" x14ac:dyDescent="0.25">
      <c r="A37" s="1"/>
      <c r="B37" s="84" t="s">
        <v>52</v>
      </c>
      <c r="C37" s="21" t="s">
        <v>36</v>
      </c>
      <c r="D37" s="22" t="s">
        <v>116</v>
      </c>
      <c r="E37" s="20" t="s">
        <v>79</v>
      </c>
      <c r="F37" s="85">
        <f>82*0.05</f>
        <v>4.1000000000000005</v>
      </c>
      <c r="G37" s="8"/>
    </row>
    <row r="38" spans="1:7" ht="38.25" x14ac:dyDescent="0.25">
      <c r="A38" s="1"/>
      <c r="B38" s="84" t="s">
        <v>53</v>
      </c>
      <c r="C38" s="21" t="s">
        <v>37</v>
      </c>
      <c r="D38" s="22" t="s">
        <v>115</v>
      </c>
      <c r="E38" s="20" t="s">
        <v>80</v>
      </c>
      <c r="F38" s="85">
        <f>22+18+24+18</f>
        <v>82</v>
      </c>
      <c r="G38" s="8"/>
    </row>
    <row r="39" spans="1:7" ht="25.5" x14ac:dyDescent="0.25">
      <c r="A39" s="1"/>
      <c r="B39" s="84" t="s">
        <v>54</v>
      </c>
      <c r="C39" s="21" t="s">
        <v>43</v>
      </c>
      <c r="D39" s="22" t="s">
        <v>117</v>
      </c>
      <c r="E39" s="20" t="s">
        <v>81</v>
      </c>
      <c r="F39" s="85">
        <f>36+50+60+36</f>
        <v>182</v>
      </c>
      <c r="G39" s="8"/>
    </row>
    <row r="40" spans="1:7" ht="38.25" x14ac:dyDescent="0.25">
      <c r="A40" s="1"/>
      <c r="B40" s="84" t="s">
        <v>55</v>
      </c>
      <c r="C40" s="21" t="s">
        <v>44</v>
      </c>
      <c r="D40" s="22" t="s">
        <v>119</v>
      </c>
      <c r="E40" s="20" t="s">
        <v>81</v>
      </c>
      <c r="F40" s="85">
        <f>36+50+60+36</f>
        <v>182</v>
      </c>
      <c r="G40" s="8"/>
    </row>
    <row r="41" spans="1:7" ht="38.25" x14ac:dyDescent="0.25">
      <c r="A41" s="1"/>
      <c r="B41" s="84" t="s">
        <v>56</v>
      </c>
      <c r="C41" s="21" t="s">
        <v>47</v>
      </c>
      <c r="D41" s="22" t="s">
        <v>118</v>
      </c>
      <c r="E41" s="20" t="s">
        <v>81</v>
      </c>
      <c r="F41" s="85">
        <f>F40</f>
        <v>182</v>
      </c>
      <c r="G41" s="8"/>
    </row>
    <row r="42" spans="1:7" x14ac:dyDescent="0.25">
      <c r="A42" s="1"/>
      <c r="B42" s="86">
        <v>7</v>
      </c>
      <c r="C42" s="30"/>
      <c r="D42" s="30" t="s">
        <v>60</v>
      </c>
      <c r="E42" s="33"/>
      <c r="F42" s="87"/>
      <c r="G42" s="8"/>
    </row>
    <row r="43" spans="1:7" ht="25.5" x14ac:dyDescent="0.25">
      <c r="A43" s="1"/>
      <c r="B43" s="84" t="s">
        <v>61</v>
      </c>
      <c r="C43" s="21" t="s">
        <v>75</v>
      </c>
      <c r="D43" s="22" t="s">
        <v>128</v>
      </c>
      <c r="E43" s="20" t="s">
        <v>77</v>
      </c>
      <c r="F43" s="85">
        <v>18</v>
      </c>
      <c r="G43" s="8"/>
    </row>
    <row r="44" spans="1:7" ht="25.5" x14ac:dyDescent="0.25">
      <c r="A44" s="1"/>
      <c r="B44" s="84" t="s">
        <v>62</v>
      </c>
      <c r="C44" s="21" t="s">
        <v>64</v>
      </c>
      <c r="D44" s="22" t="s">
        <v>129</v>
      </c>
      <c r="E44" s="20" t="s">
        <v>77</v>
      </c>
      <c r="F44" s="85">
        <v>21</v>
      </c>
      <c r="G44" s="8"/>
    </row>
    <row r="45" spans="1:7" ht="38.25" x14ac:dyDescent="0.25">
      <c r="A45" s="1"/>
      <c r="B45" s="84" t="s">
        <v>63</v>
      </c>
      <c r="C45" s="21" t="s">
        <v>65</v>
      </c>
      <c r="D45" s="22" t="s">
        <v>130</v>
      </c>
      <c r="E45" s="20" t="s">
        <v>81</v>
      </c>
      <c r="F45" s="85">
        <f>2*((10*0.5)+(14*0.5))*0.5</f>
        <v>12</v>
      </c>
      <c r="G45" s="8"/>
    </row>
    <row r="46" spans="1:7" ht="38.25" x14ac:dyDescent="0.25">
      <c r="A46" s="1"/>
      <c r="B46" s="84" t="s">
        <v>63</v>
      </c>
      <c r="C46" s="21" t="s">
        <v>65</v>
      </c>
      <c r="D46" s="22" t="s">
        <v>131</v>
      </c>
      <c r="E46" s="20" t="s">
        <v>77</v>
      </c>
      <c r="F46" s="85">
        <v>3</v>
      </c>
      <c r="G46" s="8"/>
    </row>
    <row r="47" spans="1:7" x14ac:dyDescent="0.25">
      <c r="A47" s="1"/>
      <c r="B47" s="86">
        <v>8</v>
      </c>
      <c r="C47" s="32"/>
      <c r="D47" s="32" t="s">
        <v>66</v>
      </c>
      <c r="E47" s="33"/>
      <c r="F47" s="87"/>
      <c r="G47" s="8"/>
    </row>
    <row r="48" spans="1:7" ht="38.25" x14ac:dyDescent="0.25">
      <c r="A48" s="1"/>
      <c r="B48" s="84" t="s">
        <v>68</v>
      </c>
      <c r="C48" s="21" t="s">
        <v>72</v>
      </c>
      <c r="D48" s="22" t="s">
        <v>132</v>
      </c>
      <c r="E48" s="20" t="s">
        <v>81</v>
      </c>
      <c r="F48" s="85">
        <f>1270*0.5</f>
        <v>635</v>
      </c>
      <c r="G48" s="8"/>
    </row>
    <row r="49" spans="1:7" ht="38.25" x14ac:dyDescent="0.25">
      <c r="A49" s="1"/>
      <c r="B49" s="84" t="s">
        <v>69</v>
      </c>
      <c r="C49" s="21" t="s">
        <v>30</v>
      </c>
      <c r="D49" s="22" t="s">
        <v>133</v>
      </c>
      <c r="E49" s="20" t="s">
        <v>79</v>
      </c>
      <c r="F49" s="85">
        <f>1270*0.4</f>
        <v>508</v>
      </c>
      <c r="G49" s="8"/>
    </row>
    <row r="50" spans="1:7" x14ac:dyDescent="0.25">
      <c r="A50" s="1"/>
      <c r="B50" s="86">
        <v>9</v>
      </c>
      <c r="C50" s="30"/>
      <c r="D50" s="30" t="s">
        <v>83</v>
      </c>
      <c r="E50" s="34"/>
      <c r="F50" s="88"/>
      <c r="G50" s="8"/>
    </row>
    <row r="51" spans="1:7" ht="141" thickBot="1" x14ac:dyDescent="0.3">
      <c r="B51" s="89" t="s">
        <v>84</v>
      </c>
      <c r="C51" s="90" t="s">
        <v>65</v>
      </c>
      <c r="D51" s="91" t="s">
        <v>211</v>
      </c>
      <c r="E51" s="92" t="s">
        <v>77</v>
      </c>
      <c r="F51" s="93">
        <v>5</v>
      </c>
      <c r="G51" s="2"/>
    </row>
    <row r="52" spans="1:7" x14ac:dyDescent="0.25">
      <c r="B52" s="7"/>
      <c r="C52" s="7"/>
      <c r="D52" s="2"/>
      <c r="E52" s="104"/>
      <c r="F52" s="104"/>
      <c r="G52" s="2"/>
    </row>
    <row r="53" spans="1:7" x14ac:dyDescent="0.25">
      <c r="B53" s="7"/>
      <c r="C53" s="7"/>
      <c r="D53" s="2"/>
      <c r="E53" s="104"/>
      <c r="F53" s="104"/>
      <c r="G53" s="2"/>
    </row>
    <row r="54" spans="1:7" x14ac:dyDescent="0.25">
      <c r="B54" s="7"/>
      <c r="C54" s="7"/>
      <c r="D54" s="2"/>
      <c r="E54" s="104"/>
      <c r="F54" s="104"/>
      <c r="G54" s="2"/>
    </row>
    <row r="55" spans="1:7" x14ac:dyDescent="0.25">
      <c r="B55" s="7"/>
      <c r="C55" s="7"/>
      <c r="D55" s="2"/>
      <c r="E55" s="2"/>
      <c r="F55" s="2"/>
      <c r="G55" s="2"/>
    </row>
    <row r="56" spans="1:7" x14ac:dyDescent="0.25">
      <c r="B56" s="19"/>
      <c r="C56" s="19"/>
      <c r="D56" s="4"/>
      <c r="E56" s="4"/>
      <c r="F56" s="4"/>
      <c r="G56" s="4"/>
    </row>
    <row r="57" spans="1:7" x14ac:dyDescent="0.25">
      <c r="B57" s="19"/>
      <c r="C57" s="19"/>
      <c r="D57" s="4"/>
      <c r="E57" s="4"/>
      <c r="F57" s="4"/>
      <c r="G57" s="4"/>
    </row>
    <row r="58" spans="1:7" x14ac:dyDescent="0.25">
      <c r="B58" s="19"/>
      <c r="C58" s="19"/>
      <c r="D58" s="4"/>
      <c r="E58" s="4"/>
      <c r="F58" s="4"/>
      <c r="G58" s="4"/>
    </row>
    <row r="59" spans="1:7" x14ac:dyDescent="0.25">
      <c r="B59" s="19"/>
      <c r="C59" s="19"/>
      <c r="D59" s="4"/>
      <c r="E59" s="4"/>
      <c r="F59" s="4"/>
      <c r="G59" s="4"/>
    </row>
    <row r="60" spans="1:7" x14ac:dyDescent="0.25">
      <c r="B60" s="19"/>
      <c r="C60" s="19"/>
      <c r="D60" s="4"/>
      <c r="E60" s="4"/>
      <c r="F60" s="4"/>
      <c r="G60" s="4"/>
    </row>
    <row r="61" spans="1:7" x14ac:dyDescent="0.25">
      <c r="B61" s="19"/>
      <c r="C61" s="19"/>
      <c r="D61" s="4"/>
      <c r="E61" s="4"/>
      <c r="F61" s="4"/>
      <c r="G61" s="4"/>
    </row>
    <row r="62" spans="1:7" x14ac:dyDescent="0.25">
      <c r="B62" s="19"/>
      <c r="C62" s="19"/>
      <c r="D62" s="4"/>
      <c r="E62" s="4"/>
      <c r="F62" s="4"/>
      <c r="G62" s="4"/>
    </row>
    <row r="63" spans="1:7" x14ac:dyDescent="0.25">
      <c r="B63" s="19"/>
      <c r="C63" s="19"/>
      <c r="D63" s="4"/>
      <c r="E63" s="4"/>
      <c r="F63" s="4"/>
      <c r="G63" s="4"/>
    </row>
    <row r="64" spans="1:7" x14ac:dyDescent="0.25">
      <c r="B64" s="19"/>
      <c r="C64" s="19"/>
      <c r="D64" s="4"/>
      <c r="E64" s="4"/>
      <c r="F64" s="4"/>
      <c r="G64" s="4"/>
    </row>
    <row r="65" spans="2:7" x14ac:dyDescent="0.25">
      <c r="B65" s="19"/>
      <c r="C65" s="19"/>
      <c r="D65" s="4"/>
      <c r="E65" s="4"/>
      <c r="F65" s="4"/>
      <c r="G65" s="4"/>
    </row>
    <row r="66" spans="2:7" x14ac:dyDescent="0.25">
      <c r="B66" s="19"/>
      <c r="C66" s="19"/>
      <c r="D66" s="4"/>
      <c r="E66" s="4"/>
      <c r="F66" s="4"/>
      <c r="G66" s="4"/>
    </row>
    <row r="67" spans="2:7" x14ac:dyDescent="0.25">
      <c r="B67" s="19"/>
      <c r="C67" s="19"/>
      <c r="D67" s="4"/>
      <c r="E67" s="4"/>
      <c r="F67" s="4"/>
      <c r="G67" s="4"/>
    </row>
    <row r="68" spans="2:7" x14ac:dyDescent="0.25">
      <c r="B68" s="19"/>
      <c r="C68" s="19"/>
      <c r="D68" s="4"/>
      <c r="E68" s="4"/>
      <c r="F68" s="4"/>
      <c r="G68" s="4"/>
    </row>
    <row r="69" spans="2:7" x14ac:dyDescent="0.25">
      <c r="B69" s="9"/>
      <c r="C69" s="9"/>
      <c r="D69" s="5"/>
      <c r="E69" s="5"/>
      <c r="F69" s="5"/>
      <c r="G69" s="5"/>
    </row>
    <row r="70" spans="2:7" x14ac:dyDescent="0.25">
      <c r="B70" s="9"/>
      <c r="C70" s="9"/>
      <c r="D70" s="5"/>
      <c r="E70" s="5"/>
      <c r="F70" s="5"/>
      <c r="G70" s="5"/>
    </row>
    <row r="71" spans="2:7" x14ac:dyDescent="0.25">
      <c r="B71" s="9"/>
      <c r="C71" s="9"/>
      <c r="D71" s="5"/>
      <c r="E71" s="5"/>
      <c r="F71" s="5"/>
      <c r="G71" s="5"/>
    </row>
    <row r="72" spans="2:7" x14ac:dyDescent="0.25">
      <c r="B72" s="9"/>
      <c r="C72" s="9"/>
      <c r="D72" s="5"/>
      <c r="E72" s="5"/>
      <c r="F72" s="5"/>
      <c r="G72" s="5"/>
    </row>
    <row r="73" spans="2:7" x14ac:dyDescent="0.25">
      <c r="B73" s="9"/>
      <c r="C73" s="9"/>
      <c r="D73" s="5"/>
      <c r="E73" s="5"/>
      <c r="F73" s="5"/>
      <c r="G73" s="5"/>
    </row>
    <row r="74" spans="2:7" x14ac:dyDescent="0.25">
      <c r="B74" s="9"/>
      <c r="C74" s="9"/>
      <c r="D74" s="5"/>
      <c r="E74" s="5"/>
      <c r="F74" s="5"/>
      <c r="G74" s="5"/>
    </row>
    <row r="75" spans="2:7" x14ac:dyDescent="0.25">
      <c r="B75" s="9"/>
      <c r="C75" s="9"/>
      <c r="D75" s="5"/>
      <c r="E75" s="5"/>
      <c r="F75" s="5"/>
      <c r="G75" s="5"/>
    </row>
    <row r="76" spans="2:7" x14ac:dyDescent="0.25">
      <c r="B76" s="9"/>
      <c r="C76" s="9"/>
      <c r="D76" s="5"/>
      <c r="E76" s="5"/>
      <c r="F76" s="5"/>
      <c r="G76" s="5"/>
    </row>
    <row r="77" spans="2:7" x14ac:dyDescent="0.25">
      <c r="B77" s="9"/>
      <c r="C77" s="9"/>
      <c r="D77" s="5"/>
      <c r="E77" s="5"/>
      <c r="F77" s="5"/>
      <c r="G77" s="5"/>
    </row>
    <row r="78" spans="2:7" x14ac:dyDescent="0.25">
      <c r="B78" s="9"/>
      <c r="C78" s="9"/>
      <c r="D78" s="5"/>
      <c r="E78" s="5"/>
      <c r="F78" s="5"/>
      <c r="G78" s="5"/>
    </row>
    <row r="79" spans="2:7" x14ac:dyDescent="0.25">
      <c r="B79" s="9"/>
      <c r="C79" s="9"/>
      <c r="D79" s="5"/>
      <c r="E79" s="5"/>
      <c r="F79" s="5"/>
      <c r="G79" s="5"/>
    </row>
    <row r="80" spans="2:7" x14ac:dyDescent="0.25">
      <c r="B80" s="9"/>
      <c r="C80" s="9"/>
      <c r="D80" s="5"/>
      <c r="E80" s="5"/>
      <c r="F80" s="5"/>
      <c r="G80" s="5"/>
    </row>
    <row r="81" spans="2:7" x14ac:dyDescent="0.25">
      <c r="B81" s="9"/>
      <c r="C81" s="9"/>
      <c r="D81" s="5"/>
      <c r="E81" s="5"/>
      <c r="F81" s="5"/>
      <c r="G81" s="5"/>
    </row>
    <row r="82" spans="2:7" x14ac:dyDescent="0.25">
      <c r="B82" s="9"/>
      <c r="C82" s="9"/>
      <c r="D82" s="5"/>
      <c r="E82" s="5"/>
      <c r="F82" s="5"/>
      <c r="G82" s="5"/>
    </row>
    <row r="83" spans="2:7" x14ac:dyDescent="0.25">
      <c r="B83" s="9"/>
      <c r="C83" s="9"/>
      <c r="D83" s="5"/>
      <c r="E83" s="5"/>
      <c r="F83" s="5"/>
      <c r="G83" s="5"/>
    </row>
    <row r="84" spans="2:7" x14ac:dyDescent="0.25">
      <c r="B84" s="9"/>
      <c r="C84" s="9"/>
      <c r="D84" s="5"/>
      <c r="E84" s="5"/>
      <c r="F84" s="5"/>
      <c r="G84" s="5"/>
    </row>
    <row r="85" spans="2:7" x14ac:dyDescent="0.25">
      <c r="B85" s="9"/>
      <c r="C85" s="9"/>
      <c r="D85" s="5"/>
      <c r="E85" s="5"/>
      <c r="F85" s="5"/>
      <c r="G85" s="5"/>
    </row>
    <row r="86" spans="2:7" x14ac:dyDescent="0.25">
      <c r="B86" s="9"/>
      <c r="C86" s="9"/>
      <c r="D86" s="5"/>
      <c r="E86" s="5"/>
      <c r="F86" s="5"/>
      <c r="G86" s="5"/>
    </row>
    <row r="87" spans="2:7" x14ac:dyDescent="0.25">
      <c r="B87" s="9"/>
      <c r="C87" s="9"/>
      <c r="D87" s="5"/>
      <c r="E87" s="5"/>
      <c r="F87" s="5"/>
      <c r="G87" s="5"/>
    </row>
    <row r="88" spans="2:7" x14ac:dyDescent="0.25">
      <c r="B88" s="9"/>
      <c r="C88" s="9"/>
      <c r="D88" s="5"/>
      <c r="E88" s="5"/>
      <c r="F88" s="5"/>
      <c r="G88" s="5"/>
    </row>
    <row r="89" spans="2:7" x14ac:dyDescent="0.25">
      <c r="B89" s="9"/>
      <c r="C89" s="9"/>
      <c r="D89" s="5"/>
      <c r="E89" s="5"/>
      <c r="F89" s="5"/>
      <c r="G89" s="5"/>
    </row>
    <row r="90" spans="2:7" x14ac:dyDescent="0.25">
      <c r="B90" s="9"/>
      <c r="C90" s="9"/>
      <c r="D90" s="5"/>
      <c r="E90" s="5"/>
      <c r="F90" s="5"/>
      <c r="G90" s="5"/>
    </row>
    <row r="91" spans="2:7" x14ac:dyDescent="0.25">
      <c r="B91" s="9"/>
      <c r="C91" s="9"/>
      <c r="D91" s="5"/>
      <c r="E91" s="5"/>
      <c r="F91" s="5"/>
      <c r="G91" s="5"/>
    </row>
    <row r="92" spans="2:7" x14ac:dyDescent="0.25">
      <c r="B92" s="9"/>
      <c r="C92" s="9"/>
      <c r="D92" s="5"/>
      <c r="E92" s="5"/>
      <c r="F92" s="5"/>
      <c r="G92" s="5"/>
    </row>
    <row r="93" spans="2:7" x14ac:dyDescent="0.25">
      <c r="B93" s="9"/>
      <c r="C93" s="9"/>
      <c r="D93" s="5"/>
      <c r="E93" s="5"/>
      <c r="F93" s="5"/>
      <c r="G93" s="5"/>
    </row>
  </sheetData>
  <mergeCells count="6">
    <mergeCell ref="B1:F1"/>
    <mergeCell ref="E52:F52"/>
    <mergeCell ref="E53:F53"/>
    <mergeCell ref="E54:F54"/>
    <mergeCell ref="B2:F2"/>
    <mergeCell ref="B5:F5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A26" zoomScale="130" zoomScaleNormal="130" workbookViewId="0">
      <selection activeCell="B1" sqref="B1:F40"/>
    </sheetView>
  </sheetViews>
  <sheetFormatPr defaultRowHeight="15" x14ac:dyDescent="0.25"/>
  <cols>
    <col min="1" max="1" width="7.42578125" customWidth="1"/>
    <col min="2" max="2" width="7.42578125" style="10" customWidth="1"/>
    <col min="3" max="3" width="11.42578125" style="10" customWidth="1"/>
    <col min="4" max="4" width="48.85546875" customWidth="1"/>
    <col min="5" max="5" width="10.140625" customWidth="1"/>
    <col min="6" max="6" width="12" customWidth="1"/>
    <col min="7" max="7" width="11.140625" customWidth="1"/>
    <col min="9" max="9" width="9.140625" style="11"/>
    <col min="10" max="10" width="10" style="11" bestFit="1" customWidth="1"/>
  </cols>
  <sheetData>
    <row r="1" spans="1:12" ht="18" x14ac:dyDescent="0.25">
      <c r="B1" s="96" t="s">
        <v>209</v>
      </c>
      <c r="C1" s="97"/>
      <c r="D1" s="97"/>
      <c r="E1" s="97"/>
      <c r="F1" s="97"/>
    </row>
    <row r="2" spans="1:12" ht="30" customHeight="1" x14ac:dyDescent="0.25">
      <c r="B2" s="105" t="s">
        <v>134</v>
      </c>
      <c r="C2" s="106"/>
      <c r="D2" s="106"/>
      <c r="E2" s="106"/>
      <c r="F2" s="106"/>
    </row>
    <row r="3" spans="1:12" ht="15.75" thickBot="1" x14ac:dyDescent="0.3">
      <c r="B3" s="35"/>
      <c r="C3" s="36"/>
      <c r="D3" s="36"/>
      <c r="E3" s="36"/>
      <c r="F3" s="36"/>
    </row>
    <row r="4" spans="1:12" x14ac:dyDescent="0.25">
      <c r="B4" s="76" t="s">
        <v>0</v>
      </c>
      <c r="C4" s="77" t="s">
        <v>1</v>
      </c>
      <c r="D4" s="77" t="s">
        <v>2</v>
      </c>
      <c r="E4" s="77" t="s">
        <v>3</v>
      </c>
      <c r="F4" s="78" t="s">
        <v>210</v>
      </c>
      <c r="G4" s="6"/>
      <c r="H4" s="3"/>
    </row>
    <row r="5" spans="1:12" x14ac:dyDescent="0.25">
      <c r="B5" s="107" t="s">
        <v>152</v>
      </c>
      <c r="C5" s="108"/>
      <c r="D5" s="108"/>
      <c r="E5" s="108"/>
      <c r="F5" s="109"/>
      <c r="G5" s="6"/>
      <c r="H5" s="3"/>
      <c r="J5" s="10"/>
      <c r="K5" s="10"/>
      <c r="L5" s="10"/>
    </row>
    <row r="6" spans="1:12" x14ac:dyDescent="0.25">
      <c r="B6" s="79">
        <v>1</v>
      </c>
      <c r="C6" s="29"/>
      <c r="D6" s="30" t="s">
        <v>4</v>
      </c>
      <c r="E6" s="31"/>
      <c r="F6" s="80"/>
      <c r="G6" s="2"/>
      <c r="H6" s="3"/>
    </row>
    <row r="7" spans="1:12" ht="38.25" x14ac:dyDescent="0.25">
      <c r="A7" s="1"/>
      <c r="B7" s="84" t="s">
        <v>5</v>
      </c>
      <c r="C7" s="21" t="s">
        <v>6</v>
      </c>
      <c r="D7" s="22" t="s">
        <v>135</v>
      </c>
      <c r="E7" s="20" t="s">
        <v>76</v>
      </c>
      <c r="F7" s="94">
        <v>0.26400000000000001</v>
      </c>
      <c r="G7" s="8"/>
      <c r="H7" s="17"/>
      <c r="I7" s="12"/>
      <c r="J7" s="12"/>
      <c r="K7" s="12"/>
      <c r="L7" s="12"/>
    </row>
    <row r="8" spans="1:12" ht="38.25" x14ac:dyDescent="0.25">
      <c r="A8" s="1"/>
      <c r="B8" s="84" t="s">
        <v>7</v>
      </c>
      <c r="C8" s="21" t="s">
        <v>15</v>
      </c>
      <c r="D8" s="22" t="s">
        <v>136</v>
      </c>
      <c r="E8" s="20" t="s">
        <v>80</v>
      </c>
      <c r="F8" s="85">
        <f>13*8+12+8</f>
        <v>124</v>
      </c>
      <c r="G8" s="8"/>
      <c r="H8" s="17"/>
      <c r="I8" s="13"/>
      <c r="J8" s="13"/>
      <c r="K8" s="13"/>
      <c r="L8" s="13"/>
    </row>
    <row r="9" spans="1:12" ht="38.25" x14ac:dyDescent="0.25">
      <c r="A9" s="1"/>
      <c r="B9" s="84" t="s">
        <v>8</v>
      </c>
      <c r="C9" s="21" t="s">
        <v>16</v>
      </c>
      <c r="D9" s="22" t="s">
        <v>137</v>
      </c>
      <c r="E9" s="20" t="s">
        <v>80</v>
      </c>
      <c r="F9" s="85">
        <f>(250-14-4-4-4-4-4)*2</f>
        <v>432</v>
      </c>
      <c r="G9" s="8"/>
      <c r="H9" s="17"/>
      <c r="I9" s="13"/>
      <c r="J9" s="13"/>
      <c r="K9" s="13"/>
      <c r="L9" s="13"/>
    </row>
    <row r="10" spans="1:12" ht="51" x14ac:dyDescent="0.25">
      <c r="A10" s="1"/>
      <c r="B10" s="84" t="s">
        <v>9</v>
      </c>
      <c r="C10" s="21" t="s">
        <v>18</v>
      </c>
      <c r="D10" s="22" t="s">
        <v>138</v>
      </c>
      <c r="E10" s="20" t="s">
        <v>81</v>
      </c>
      <c r="F10" s="85">
        <f>216*1.4</f>
        <v>302.39999999999998</v>
      </c>
      <c r="G10" s="8"/>
      <c r="H10" s="17"/>
      <c r="I10" s="13"/>
      <c r="J10" s="13"/>
      <c r="K10" s="13"/>
      <c r="L10" s="13"/>
    </row>
    <row r="11" spans="1:12" ht="38.25" x14ac:dyDescent="0.25">
      <c r="A11" s="1"/>
      <c r="B11" s="84" t="s">
        <v>10</v>
      </c>
      <c r="C11" s="21" t="s">
        <v>19</v>
      </c>
      <c r="D11" s="22" t="s">
        <v>139</v>
      </c>
      <c r="E11" s="20" t="s">
        <v>81</v>
      </c>
      <c r="F11" s="85">
        <f>15*5+6*15+1.35*14</f>
        <v>183.9</v>
      </c>
      <c r="G11" s="8"/>
      <c r="H11" s="17"/>
      <c r="I11" s="13"/>
      <c r="J11" s="13"/>
      <c r="K11" s="13"/>
      <c r="L11" s="13"/>
    </row>
    <row r="12" spans="1:12" x14ac:dyDescent="0.25">
      <c r="A12" s="1"/>
      <c r="B12" s="86">
        <v>2</v>
      </c>
      <c r="C12" s="30"/>
      <c r="D12" s="32" t="s">
        <v>27</v>
      </c>
      <c r="E12" s="33"/>
      <c r="F12" s="87"/>
      <c r="G12" s="8"/>
      <c r="H12" s="18"/>
      <c r="I12" s="110"/>
      <c r="J12" s="110"/>
      <c r="K12" s="110"/>
      <c r="L12" s="110"/>
    </row>
    <row r="13" spans="1:12" ht="63.75" x14ac:dyDescent="0.25">
      <c r="A13" s="1"/>
      <c r="B13" s="84" t="s">
        <v>28</v>
      </c>
      <c r="C13" s="21" t="s">
        <v>30</v>
      </c>
      <c r="D13" s="22" t="s">
        <v>140</v>
      </c>
      <c r="E13" s="20" t="s">
        <v>79</v>
      </c>
      <c r="F13" s="85">
        <f>471*0.25+286*0.4</f>
        <v>232.15</v>
      </c>
      <c r="G13" s="8"/>
      <c r="H13" s="17"/>
      <c r="I13" s="14"/>
      <c r="J13"/>
      <c r="K13" s="14"/>
      <c r="L13" s="14"/>
    </row>
    <row r="14" spans="1:12" x14ac:dyDescent="0.25">
      <c r="A14" s="1"/>
      <c r="B14" s="86">
        <v>3</v>
      </c>
      <c r="C14" s="30"/>
      <c r="D14" s="30" t="s">
        <v>67</v>
      </c>
      <c r="E14" s="33"/>
      <c r="F14" s="87"/>
      <c r="G14" s="8"/>
      <c r="H14" s="18"/>
      <c r="I14" s="110"/>
      <c r="J14" s="110"/>
      <c r="K14" s="110"/>
      <c r="L14" s="110"/>
    </row>
    <row r="15" spans="1:12" ht="25.5" x14ac:dyDescent="0.25">
      <c r="A15" s="1"/>
      <c r="B15" s="84" t="s">
        <v>32</v>
      </c>
      <c r="C15" s="21" t="s">
        <v>36</v>
      </c>
      <c r="D15" s="22" t="s">
        <v>150</v>
      </c>
      <c r="E15" s="20" t="s">
        <v>79</v>
      </c>
      <c r="F15" s="85">
        <f>464*0.04</f>
        <v>18.559999999999999</v>
      </c>
      <c r="G15" s="8"/>
      <c r="H15" s="17"/>
      <c r="I15" s="14"/>
      <c r="J15"/>
    </row>
    <row r="16" spans="1:12" ht="63.75" x14ac:dyDescent="0.25">
      <c r="A16" s="1"/>
      <c r="B16" s="84" t="s">
        <v>33</v>
      </c>
      <c r="C16" s="21" t="s">
        <v>38</v>
      </c>
      <c r="D16" s="22" t="s">
        <v>99</v>
      </c>
      <c r="E16" s="20" t="s">
        <v>80</v>
      </c>
      <c r="F16" s="85">
        <f>86+86+14+14+22+22+18+18+19+19+19+19+27+27+4+1+1+1+3+14+3+3+3+10+3+3+3+2</f>
        <v>464</v>
      </c>
      <c r="G16" s="8"/>
      <c r="H16" s="17"/>
      <c r="I16" s="14"/>
      <c r="J16"/>
    </row>
    <row r="17" spans="1:12" x14ac:dyDescent="0.25">
      <c r="A17" s="1"/>
      <c r="B17" s="86">
        <v>4</v>
      </c>
      <c r="C17" s="30"/>
      <c r="D17" s="30" t="s">
        <v>39</v>
      </c>
      <c r="E17" s="33"/>
      <c r="F17" s="87"/>
      <c r="G17" s="8"/>
      <c r="H17" s="18"/>
      <c r="I17" s="110"/>
      <c r="J17" s="110"/>
      <c r="K17" s="110"/>
      <c r="L17" s="110"/>
    </row>
    <row r="18" spans="1:12" ht="25.5" x14ac:dyDescent="0.25">
      <c r="A18" s="1"/>
      <c r="B18" s="84" t="s">
        <v>40</v>
      </c>
      <c r="C18" s="21" t="s">
        <v>43</v>
      </c>
      <c r="D18" s="22" t="s">
        <v>100</v>
      </c>
      <c r="E18" s="20" t="s">
        <v>81</v>
      </c>
      <c r="F18" s="85">
        <f>(86+14+22+19+19+19+27)*2+13+4*1+14*3+10*3+6*3</f>
        <v>519</v>
      </c>
      <c r="G18" s="8"/>
      <c r="H18" s="17"/>
      <c r="I18" s="14"/>
      <c r="J18"/>
    </row>
    <row r="19" spans="1:12" ht="38.25" x14ac:dyDescent="0.25">
      <c r="A19" s="1"/>
      <c r="B19" s="84" t="s">
        <v>41</v>
      </c>
      <c r="C19" s="21" t="s">
        <v>44</v>
      </c>
      <c r="D19" s="22" t="s">
        <v>106</v>
      </c>
      <c r="E19" s="20" t="s">
        <v>81</v>
      </c>
      <c r="F19" s="85">
        <f>F18</f>
        <v>519</v>
      </c>
      <c r="G19" s="8"/>
      <c r="H19" s="17"/>
      <c r="I19" s="14"/>
      <c r="J19"/>
    </row>
    <row r="20" spans="1:12" x14ac:dyDescent="0.25">
      <c r="A20" s="1"/>
      <c r="B20" s="86">
        <v>5</v>
      </c>
      <c r="C20" s="30"/>
      <c r="D20" s="30" t="s">
        <v>45</v>
      </c>
      <c r="E20" s="33"/>
      <c r="F20" s="87"/>
      <c r="G20" s="8"/>
      <c r="H20" s="18"/>
      <c r="I20" s="110"/>
      <c r="J20" s="110"/>
      <c r="K20" s="110"/>
      <c r="L20" s="110"/>
    </row>
    <row r="21" spans="1:12" ht="51" x14ac:dyDescent="0.25">
      <c r="A21" s="1"/>
      <c r="B21" s="84" t="s">
        <v>46</v>
      </c>
      <c r="C21" s="21" t="s">
        <v>47</v>
      </c>
      <c r="D21" s="22" t="s">
        <v>141</v>
      </c>
      <c r="E21" s="20" t="s">
        <v>81</v>
      </c>
      <c r="F21" s="85">
        <f>F18</f>
        <v>519</v>
      </c>
      <c r="G21" s="8"/>
      <c r="H21" s="17"/>
      <c r="I21" s="15"/>
      <c r="J21" s="16"/>
      <c r="K21" s="16"/>
      <c r="L21" s="16"/>
    </row>
    <row r="22" spans="1:12" x14ac:dyDescent="0.25">
      <c r="A22" s="1"/>
      <c r="B22" s="86">
        <v>6</v>
      </c>
      <c r="C22" s="30"/>
      <c r="D22" s="30" t="s">
        <v>48</v>
      </c>
      <c r="E22" s="33"/>
      <c r="F22" s="87"/>
      <c r="G22" s="8"/>
      <c r="H22" s="18"/>
      <c r="I22" s="110"/>
      <c r="J22" s="110"/>
      <c r="K22" s="110"/>
      <c r="L22" s="110"/>
    </row>
    <row r="23" spans="1:12" ht="25.5" x14ac:dyDescent="0.25">
      <c r="A23" s="1"/>
      <c r="B23" s="84" t="s">
        <v>49</v>
      </c>
      <c r="C23" s="21" t="s">
        <v>36</v>
      </c>
      <c r="D23" s="22" t="s">
        <v>102</v>
      </c>
      <c r="E23" s="20" t="s">
        <v>79</v>
      </c>
      <c r="F23" s="85">
        <f>168*0.065</f>
        <v>10.92</v>
      </c>
      <c r="G23" s="8"/>
      <c r="H23" s="17"/>
      <c r="I23" s="14"/>
      <c r="J23"/>
    </row>
    <row r="24" spans="1:12" ht="51" x14ac:dyDescent="0.25">
      <c r="A24" s="1"/>
      <c r="B24" s="84" t="s">
        <v>50</v>
      </c>
      <c r="C24" s="21" t="s">
        <v>37</v>
      </c>
      <c r="D24" s="22" t="s">
        <v>101</v>
      </c>
      <c r="E24" s="20" t="s">
        <v>80</v>
      </c>
      <c r="F24" s="85">
        <f>13*8.5+6*4+14+12+8</f>
        <v>168.5</v>
      </c>
      <c r="G24" s="8"/>
      <c r="H24" s="17"/>
      <c r="I24" s="14"/>
      <c r="J24"/>
    </row>
    <row r="25" spans="1:12" ht="25.5" x14ac:dyDescent="0.25">
      <c r="A25" s="1"/>
      <c r="B25" s="84" t="s">
        <v>51</v>
      </c>
      <c r="C25" s="21" t="s">
        <v>43</v>
      </c>
      <c r="D25" s="22" t="s">
        <v>86</v>
      </c>
      <c r="E25" s="20" t="s">
        <v>81</v>
      </c>
      <c r="F25" s="85">
        <f>6*33+88</f>
        <v>286</v>
      </c>
      <c r="G25" s="8"/>
      <c r="H25" s="17"/>
      <c r="I25" s="14"/>
      <c r="J25"/>
    </row>
    <row r="26" spans="1:12" ht="38.25" x14ac:dyDescent="0.25">
      <c r="A26" s="1"/>
      <c r="B26" s="84" t="s">
        <v>52</v>
      </c>
      <c r="C26" s="21" t="s">
        <v>44</v>
      </c>
      <c r="D26" s="22" t="s">
        <v>151</v>
      </c>
      <c r="E26" s="20" t="s">
        <v>81</v>
      </c>
      <c r="F26" s="85">
        <f>6*33+88</f>
        <v>286</v>
      </c>
      <c r="G26" s="8"/>
      <c r="H26" s="17"/>
      <c r="I26" s="14"/>
      <c r="J26"/>
    </row>
    <row r="27" spans="1:12" ht="38.25" x14ac:dyDescent="0.25">
      <c r="A27" s="1"/>
      <c r="B27" s="84" t="s">
        <v>53</v>
      </c>
      <c r="C27" s="21" t="s">
        <v>44</v>
      </c>
      <c r="D27" s="22" t="s">
        <v>87</v>
      </c>
      <c r="E27" s="20" t="s">
        <v>81</v>
      </c>
      <c r="F27" s="85">
        <f>6*33+88</f>
        <v>286</v>
      </c>
      <c r="G27" s="8"/>
      <c r="H27" s="17"/>
      <c r="I27" s="14"/>
      <c r="J27"/>
    </row>
    <row r="28" spans="1:12" ht="51" x14ac:dyDescent="0.25">
      <c r="A28" s="1"/>
      <c r="B28" s="84" t="s">
        <v>54</v>
      </c>
      <c r="C28" s="21" t="s">
        <v>47</v>
      </c>
      <c r="D28" s="22" t="s">
        <v>142</v>
      </c>
      <c r="E28" s="20" t="s">
        <v>81</v>
      </c>
      <c r="F28" s="85">
        <f>6*33+88</f>
        <v>286</v>
      </c>
      <c r="G28" s="8"/>
      <c r="H28" s="17"/>
      <c r="I28" s="14"/>
      <c r="J28"/>
    </row>
    <row r="29" spans="1:12" x14ac:dyDescent="0.25">
      <c r="A29" s="1"/>
      <c r="B29" s="86">
        <v>7</v>
      </c>
      <c r="C29" s="30"/>
      <c r="D29" s="30" t="s">
        <v>60</v>
      </c>
      <c r="E29" s="33"/>
      <c r="F29" s="87"/>
      <c r="G29" s="8"/>
      <c r="H29" s="17"/>
      <c r="I29" s="110"/>
      <c r="J29" s="110"/>
      <c r="K29" s="110"/>
      <c r="L29" s="110"/>
    </row>
    <row r="30" spans="1:12" ht="25.5" x14ac:dyDescent="0.25">
      <c r="A30" s="1"/>
      <c r="B30" s="84" t="s">
        <v>61</v>
      </c>
      <c r="C30" s="21" t="s">
        <v>75</v>
      </c>
      <c r="D30" s="22" t="s">
        <v>128</v>
      </c>
      <c r="E30" s="20" t="s">
        <v>77</v>
      </c>
      <c r="F30" s="85">
        <v>18</v>
      </c>
      <c r="G30" s="8"/>
      <c r="H30" s="17"/>
      <c r="I30" s="14"/>
      <c r="J30"/>
    </row>
    <row r="31" spans="1:12" ht="25.5" x14ac:dyDescent="0.25">
      <c r="A31" s="1"/>
      <c r="B31" s="84" t="s">
        <v>62</v>
      </c>
      <c r="C31" s="21" t="s">
        <v>64</v>
      </c>
      <c r="D31" s="22" t="s">
        <v>129</v>
      </c>
      <c r="E31" s="20" t="s">
        <v>77</v>
      </c>
      <c r="F31" s="85">
        <v>23</v>
      </c>
      <c r="G31" s="8"/>
      <c r="H31" s="17"/>
      <c r="I31" s="14"/>
      <c r="J31"/>
    </row>
    <row r="32" spans="1:12" ht="38.25" x14ac:dyDescent="0.25">
      <c r="A32" s="1"/>
      <c r="B32" s="84" t="s">
        <v>63</v>
      </c>
      <c r="C32" s="21" t="s">
        <v>65</v>
      </c>
      <c r="D32" s="22" t="s">
        <v>144</v>
      </c>
      <c r="E32" s="20" t="s">
        <v>81</v>
      </c>
      <c r="F32" s="85">
        <v>26</v>
      </c>
      <c r="G32" s="8"/>
      <c r="H32" s="17"/>
      <c r="I32" s="14"/>
      <c r="J32"/>
    </row>
    <row r="33" spans="1:12" ht="38.25" x14ac:dyDescent="0.25">
      <c r="A33" s="1"/>
      <c r="B33" s="84" t="s">
        <v>143</v>
      </c>
      <c r="C33" s="21" t="s">
        <v>65</v>
      </c>
      <c r="D33" s="22" t="s">
        <v>145</v>
      </c>
      <c r="E33" s="20" t="s">
        <v>81</v>
      </c>
      <c r="F33" s="85">
        <f>2*((17*0.5)+(7*0.5))*0.5</f>
        <v>12</v>
      </c>
      <c r="G33" s="8"/>
      <c r="H33" s="17"/>
      <c r="I33" s="14"/>
      <c r="J33"/>
    </row>
    <row r="34" spans="1:12" x14ac:dyDescent="0.25">
      <c r="A34" s="1"/>
      <c r="B34" s="86">
        <v>8</v>
      </c>
      <c r="C34" s="32"/>
      <c r="D34" s="32" t="s">
        <v>66</v>
      </c>
      <c r="E34" s="33"/>
      <c r="F34" s="87"/>
      <c r="G34" s="8"/>
      <c r="H34" s="17"/>
      <c r="I34" s="110"/>
      <c r="J34" s="110"/>
      <c r="K34" s="110"/>
      <c r="L34" s="110"/>
    </row>
    <row r="35" spans="1:12" ht="26.25" customHeight="1" x14ac:dyDescent="0.25">
      <c r="A35" s="1"/>
      <c r="B35" s="84" t="s">
        <v>68</v>
      </c>
      <c r="C35" s="21" t="s">
        <v>71</v>
      </c>
      <c r="D35" s="22" t="s">
        <v>85</v>
      </c>
      <c r="E35" s="20" t="s">
        <v>77</v>
      </c>
      <c r="F35" s="85">
        <v>7</v>
      </c>
      <c r="G35" s="8"/>
      <c r="H35" s="17"/>
      <c r="I35" s="14"/>
      <c r="J35"/>
    </row>
    <row r="36" spans="1:12" ht="38.25" x14ac:dyDescent="0.25">
      <c r="A36" s="1"/>
      <c r="B36" s="84" t="s">
        <v>69</v>
      </c>
      <c r="C36" s="21" t="s">
        <v>65</v>
      </c>
      <c r="D36" s="22" t="s">
        <v>146</v>
      </c>
      <c r="E36" s="20" t="s">
        <v>77</v>
      </c>
      <c r="F36" s="85">
        <v>1</v>
      </c>
      <c r="G36" s="8"/>
      <c r="H36" s="17"/>
      <c r="I36" s="14"/>
      <c r="J36"/>
    </row>
    <row r="37" spans="1:12" ht="38.25" x14ac:dyDescent="0.25">
      <c r="A37" s="1"/>
      <c r="B37" s="84" t="s">
        <v>70</v>
      </c>
      <c r="C37" s="21" t="s">
        <v>65</v>
      </c>
      <c r="D37" s="22" t="s">
        <v>212</v>
      </c>
      <c r="E37" s="20" t="s">
        <v>77</v>
      </c>
      <c r="F37" s="85">
        <v>2</v>
      </c>
      <c r="G37" s="8"/>
      <c r="H37" s="17"/>
      <c r="I37" s="14"/>
      <c r="J37"/>
    </row>
    <row r="38" spans="1:12" ht="38.25" x14ac:dyDescent="0.25">
      <c r="A38" s="1"/>
      <c r="B38" s="84" t="s">
        <v>103</v>
      </c>
      <c r="C38" s="21" t="s">
        <v>65</v>
      </c>
      <c r="D38" s="22" t="s">
        <v>147</v>
      </c>
      <c r="E38" s="20" t="s">
        <v>77</v>
      </c>
      <c r="F38" s="85">
        <v>2</v>
      </c>
      <c r="G38" s="8"/>
      <c r="H38" s="17"/>
      <c r="I38" s="14"/>
      <c r="J38"/>
    </row>
    <row r="39" spans="1:12" ht="38.25" x14ac:dyDescent="0.25">
      <c r="A39" s="1"/>
      <c r="B39" s="84" t="s">
        <v>104</v>
      </c>
      <c r="C39" s="21" t="s">
        <v>65</v>
      </c>
      <c r="D39" s="22" t="s">
        <v>148</v>
      </c>
      <c r="E39" s="20" t="s">
        <v>77</v>
      </c>
      <c r="F39" s="85">
        <v>1</v>
      </c>
      <c r="G39" s="8"/>
      <c r="H39" s="17"/>
      <c r="I39" s="14"/>
      <c r="J39"/>
    </row>
    <row r="40" spans="1:12" ht="39" thickBot="1" x14ac:dyDescent="0.3">
      <c r="A40" s="1"/>
      <c r="B40" s="89" t="s">
        <v>105</v>
      </c>
      <c r="C40" s="90" t="s">
        <v>65</v>
      </c>
      <c r="D40" s="91" t="s">
        <v>149</v>
      </c>
      <c r="E40" s="92" t="s">
        <v>77</v>
      </c>
      <c r="F40" s="95">
        <v>1</v>
      </c>
      <c r="G40" s="8"/>
      <c r="H40" s="17"/>
      <c r="I40" s="14"/>
      <c r="J40"/>
    </row>
    <row r="41" spans="1:12" x14ac:dyDescent="0.25">
      <c r="B41" s="7"/>
      <c r="C41" s="7"/>
      <c r="D41" s="2"/>
      <c r="E41" s="104"/>
      <c r="F41" s="104"/>
      <c r="G41" s="2"/>
      <c r="H41" s="3"/>
    </row>
    <row r="42" spans="1:12" x14ac:dyDescent="0.25">
      <c r="B42" s="7"/>
      <c r="C42" s="7"/>
      <c r="D42" s="2"/>
      <c r="E42" s="104"/>
      <c r="F42" s="104"/>
      <c r="G42" s="2"/>
      <c r="H42" s="3"/>
    </row>
    <row r="43" spans="1:12" s="11" customFormat="1" x14ac:dyDescent="0.25">
      <c r="A43"/>
      <c r="B43" s="7"/>
      <c r="C43" s="7"/>
      <c r="D43" s="2"/>
      <c r="E43" s="104"/>
      <c r="F43" s="104"/>
      <c r="G43" s="2"/>
      <c r="H43" s="3"/>
      <c r="K43"/>
      <c r="L43"/>
    </row>
    <row r="44" spans="1:12" s="11" customFormat="1" x14ac:dyDescent="0.25">
      <c r="A44"/>
      <c r="B44" s="7"/>
      <c r="C44" s="7"/>
      <c r="D44" s="2"/>
      <c r="E44" s="2"/>
      <c r="F44" s="2"/>
      <c r="G44" s="2"/>
      <c r="H44" s="3"/>
      <c r="K44"/>
      <c r="L44"/>
    </row>
    <row r="45" spans="1:12" s="11" customFormat="1" x14ac:dyDescent="0.25">
      <c r="A45"/>
      <c r="B45" s="19"/>
      <c r="C45" s="19"/>
      <c r="D45" s="4"/>
      <c r="E45" s="4"/>
      <c r="F45" s="4"/>
      <c r="G45" s="4"/>
      <c r="H45"/>
      <c r="K45"/>
      <c r="L45"/>
    </row>
    <row r="46" spans="1:12" s="11" customFormat="1" x14ac:dyDescent="0.25">
      <c r="A46"/>
      <c r="B46" s="19"/>
      <c r="C46" s="19"/>
      <c r="D46" s="4"/>
      <c r="E46" s="4"/>
      <c r="F46" s="4"/>
      <c r="G46" s="4"/>
      <c r="H46"/>
      <c r="K46"/>
      <c r="L46"/>
    </row>
    <row r="47" spans="1:12" s="11" customFormat="1" x14ac:dyDescent="0.25">
      <c r="A47"/>
      <c r="B47" s="19"/>
      <c r="C47" s="19"/>
      <c r="D47" s="4"/>
      <c r="E47" s="4"/>
      <c r="F47" s="4"/>
      <c r="G47" s="4"/>
      <c r="H47"/>
      <c r="K47"/>
      <c r="L47"/>
    </row>
    <row r="48" spans="1:12" s="11" customFormat="1" x14ac:dyDescent="0.25">
      <c r="A48"/>
      <c r="B48" s="19"/>
      <c r="C48" s="19"/>
      <c r="D48" s="4"/>
      <c r="E48" s="4"/>
      <c r="F48" s="4"/>
      <c r="G48" s="4"/>
      <c r="H48"/>
      <c r="K48"/>
      <c r="L48"/>
    </row>
    <row r="49" spans="1:12" s="11" customFormat="1" x14ac:dyDescent="0.25">
      <c r="A49"/>
      <c r="B49" s="19"/>
      <c r="C49" s="19"/>
      <c r="D49" s="4"/>
      <c r="E49" s="4"/>
      <c r="F49" s="4"/>
      <c r="G49" s="4"/>
      <c r="H49"/>
      <c r="K49"/>
      <c r="L49"/>
    </row>
    <row r="50" spans="1:12" s="11" customFormat="1" x14ac:dyDescent="0.25">
      <c r="A50"/>
      <c r="B50" s="19"/>
      <c r="C50" s="19"/>
      <c r="D50" s="4"/>
      <c r="E50" s="4"/>
      <c r="F50" s="4"/>
      <c r="G50" s="4"/>
      <c r="H50"/>
      <c r="K50"/>
      <c r="L50"/>
    </row>
    <row r="51" spans="1:12" s="11" customFormat="1" x14ac:dyDescent="0.25">
      <c r="A51"/>
      <c r="B51" s="19"/>
      <c r="C51" s="19"/>
      <c r="D51" s="4"/>
      <c r="E51" s="4"/>
      <c r="F51" s="4"/>
      <c r="G51" s="4"/>
      <c r="H51"/>
      <c r="K51"/>
      <c r="L51"/>
    </row>
    <row r="52" spans="1:12" s="11" customFormat="1" x14ac:dyDescent="0.25">
      <c r="A52"/>
      <c r="B52" s="19"/>
      <c r="C52" s="19"/>
      <c r="D52" s="4"/>
      <c r="E52" s="4"/>
      <c r="F52" s="4"/>
      <c r="G52" s="4"/>
      <c r="H52"/>
      <c r="K52"/>
      <c r="L52"/>
    </row>
    <row r="53" spans="1:12" s="11" customFormat="1" x14ac:dyDescent="0.25">
      <c r="A53"/>
      <c r="B53" s="19"/>
      <c r="C53" s="19"/>
      <c r="D53" s="4"/>
      <c r="E53" s="4"/>
      <c r="F53" s="4"/>
      <c r="G53" s="4"/>
      <c r="H53"/>
      <c r="K53"/>
      <c r="L53"/>
    </row>
    <row r="54" spans="1:12" s="11" customFormat="1" x14ac:dyDescent="0.25">
      <c r="A54"/>
      <c r="B54" s="19"/>
      <c r="C54" s="19"/>
      <c r="D54" s="4"/>
      <c r="E54" s="4"/>
      <c r="F54" s="4"/>
      <c r="G54" s="4"/>
      <c r="H54"/>
      <c r="K54"/>
      <c r="L54"/>
    </row>
    <row r="55" spans="1:12" s="11" customFormat="1" x14ac:dyDescent="0.25">
      <c r="A55"/>
      <c r="B55" s="19"/>
      <c r="C55" s="19"/>
      <c r="D55" s="4"/>
      <c r="E55" s="4"/>
      <c r="F55" s="4"/>
      <c r="G55" s="4"/>
      <c r="H55"/>
      <c r="K55"/>
      <c r="L55"/>
    </row>
    <row r="56" spans="1:12" s="11" customFormat="1" x14ac:dyDescent="0.25">
      <c r="A56"/>
      <c r="B56" s="19"/>
      <c r="C56" s="19"/>
      <c r="D56" s="4"/>
      <c r="E56" s="4"/>
      <c r="F56" s="4"/>
      <c r="G56" s="4"/>
      <c r="H56"/>
      <c r="K56"/>
      <c r="L56"/>
    </row>
    <row r="57" spans="1:12" s="11" customFormat="1" x14ac:dyDescent="0.25">
      <c r="A57"/>
      <c r="B57" s="19"/>
      <c r="C57" s="19"/>
      <c r="D57" s="4"/>
      <c r="E57" s="4"/>
      <c r="F57" s="4"/>
      <c r="G57" s="4"/>
      <c r="H57"/>
      <c r="K57"/>
      <c r="L57"/>
    </row>
    <row r="58" spans="1:12" s="11" customFormat="1" x14ac:dyDescent="0.25">
      <c r="A58"/>
      <c r="B58" s="9"/>
      <c r="C58" s="9"/>
      <c r="D58" s="5"/>
      <c r="E58" s="5"/>
      <c r="F58" s="5"/>
      <c r="G58" s="5"/>
      <c r="H58"/>
      <c r="K58"/>
      <c r="L58"/>
    </row>
    <row r="59" spans="1:12" x14ac:dyDescent="0.25">
      <c r="B59" s="9"/>
      <c r="C59" s="9"/>
      <c r="D59" s="5"/>
      <c r="E59" s="5"/>
      <c r="F59" s="5"/>
      <c r="G59" s="5"/>
    </row>
    <row r="60" spans="1:12" x14ac:dyDescent="0.25">
      <c r="B60" s="9"/>
      <c r="C60" s="9"/>
      <c r="D60" s="5"/>
      <c r="E60" s="5"/>
      <c r="F60" s="5"/>
      <c r="G60" s="5"/>
    </row>
    <row r="61" spans="1:12" x14ac:dyDescent="0.25">
      <c r="B61" s="9"/>
      <c r="C61" s="9"/>
      <c r="D61" s="5"/>
      <c r="E61" s="5"/>
      <c r="F61" s="5"/>
      <c r="G61" s="5"/>
    </row>
    <row r="62" spans="1:12" x14ac:dyDescent="0.25">
      <c r="B62" s="9"/>
      <c r="C62" s="9"/>
      <c r="D62" s="5"/>
      <c r="E62" s="5"/>
      <c r="F62" s="5"/>
      <c r="G62" s="5"/>
    </row>
    <row r="63" spans="1:12" x14ac:dyDescent="0.25">
      <c r="B63" s="9"/>
      <c r="C63" s="9"/>
      <c r="D63" s="5"/>
      <c r="E63" s="5"/>
      <c r="F63" s="5"/>
      <c r="G63" s="5"/>
    </row>
    <row r="64" spans="1:12" x14ac:dyDescent="0.25">
      <c r="B64" s="9"/>
      <c r="C64" s="9"/>
      <c r="D64" s="5"/>
      <c r="E64" s="5"/>
      <c r="F64" s="5"/>
      <c r="G64" s="5"/>
    </row>
    <row r="65" spans="2:7" x14ac:dyDescent="0.25">
      <c r="B65" s="9"/>
      <c r="C65" s="9"/>
      <c r="D65" s="5"/>
      <c r="E65" s="5"/>
      <c r="F65" s="5"/>
      <c r="G65" s="5"/>
    </row>
    <row r="66" spans="2:7" x14ac:dyDescent="0.25">
      <c r="B66" s="9"/>
      <c r="C66" s="9"/>
      <c r="D66" s="5"/>
      <c r="E66" s="5"/>
      <c r="F66" s="5"/>
      <c r="G66" s="5"/>
    </row>
    <row r="67" spans="2:7" x14ac:dyDescent="0.25">
      <c r="B67" s="9"/>
      <c r="C67" s="9"/>
      <c r="D67" s="5"/>
      <c r="E67" s="5"/>
      <c r="F67" s="5"/>
      <c r="G67" s="5"/>
    </row>
    <row r="68" spans="2:7" x14ac:dyDescent="0.25">
      <c r="B68" s="9"/>
      <c r="C68" s="9"/>
      <c r="D68" s="5"/>
      <c r="E68" s="5"/>
      <c r="F68" s="5"/>
      <c r="G68" s="5"/>
    </row>
    <row r="69" spans="2:7" x14ac:dyDescent="0.25">
      <c r="B69" s="9"/>
      <c r="C69" s="9"/>
      <c r="D69" s="5"/>
      <c r="E69" s="5"/>
      <c r="F69" s="5"/>
      <c r="G69" s="5"/>
    </row>
    <row r="70" spans="2:7" x14ac:dyDescent="0.25">
      <c r="B70" s="9"/>
      <c r="C70" s="9"/>
      <c r="D70" s="5"/>
      <c r="E70" s="5"/>
      <c r="F70" s="5"/>
      <c r="G70" s="5"/>
    </row>
    <row r="71" spans="2:7" x14ac:dyDescent="0.25">
      <c r="B71" s="9"/>
      <c r="C71" s="9"/>
      <c r="D71" s="5"/>
      <c r="E71" s="5"/>
      <c r="F71" s="5"/>
      <c r="G71" s="5"/>
    </row>
    <row r="72" spans="2:7" x14ac:dyDescent="0.25">
      <c r="B72" s="9"/>
      <c r="C72" s="9"/>
      <c r="D72" s="5"/>
      <c r="E72" s="5"/>
      <c r="F72" s="5"/>
      <c r="G72" s="5"/>
    </row>
    <row r="73" spans="2:7" x14ac:dyDescent="0.25">
      <c r="B73" s="9"/>
      <c r="C73" s="9"/>
      <c r="D73" s="5"/>
      <c r="E73" s="5"/>
      <c r="F73" s="5"/>
      <c r="G73" s="5"/>
    </row>
    <row r="74" spans="2:7" x14ac:dyDescent="0.25">
      <c r="B74" s="9"/>
      <c r="C74" s="9"/>
      <c r="D74" s="5"/>
      <c r="E74" s="5"/>
      <c r="F74" s="5"/>
      <c r="G74" s="5"/>
    </row>
    <row r="75" spans="2:7" x14ac:dyDescent="0.25">
      <c r="B75" s="9"/>
      <c r="C75" s="9"/>
      <c r="D75" s="5"/>
      <c r="E75" s="5"/>
      <c r="F75" s="5"/>
      <c r="G75" s="5"/>
    </row>
    <row r="76" spans="2:7" x14ac:dyDescent="0.25">
      <c r="B76" s="9"/>
      <c r="C76" s="9"/>
      <c r="D76" s="5"/>
      <c r="E76" s="5"/>
      <c r="F76" s="5"/>
      <c r="G76" s="5"/>
    </row>
    <row r="77" spans="2:7" x14ac:dyDescent="0.25">
      <c r="B77" s="9"/>
      <c r="C77" s="9"/>
      <c r="D77" s="5"/>
      <c r="E77" s="5"/>
      <c r="F77" s="5"/>
      <c r="G77" s="5"/>
    </row>
    <row r="78" spans="2:7" x14ac:dyDescent="0.25">
      <c r="B78" s="9"/>
      <c r="C78" s="9"/>
      <c r="D78" s="5"/>
      <c r="E78" s="5"/>
      <c r="F78" s="5"/>
      <c r="G78" s="5"/>
    </row>
    <row r="79" spans="2:7" x14ac:dyDescent="0.25">
      <c r="B79" s="9"/>
      <c r="C79" s="9"/>
      <c r="D79" s="5"/>
      <c r="E79" s="5"/>
      <c r="F79" s="5"/>
      <c r="G79" s="5"/>
    </row>
    <row r="80" spans="2:7" x14ac:dyDescent="0.25">
      <c r="B80" s="9"/>
      <c r="C80" s="9"/>
      <c r="D80" s="5"/>
      <c r="E80" s="5"/>
      <c r="F80" s="5"/>
      <c r="G80" s="5"/>
    </row>
    <row r="81" spans="2:7" x14ac:dyDescent="0.25">
      <c r="B81" s="9"/>
      <c r="C81" s="9"/>
      <c r="D81" s="5"/>
      <c r="E81" s="5"/>
      <c r="F81" s="5"/>
      <c r="G81" s="5"/>
    </row>
    <row r="82" spans="2:7" x14ac:dyDescent="0.25">
      <c r="B82" s="9"/>
      <c r="C82" s="9"/>
      <c r="D82" s="5"/>
      <c r="E82" s="5"/>
      <c r="F82" s="5"/>
      <c r="G82" s="5"/>
    </row>
  </sheetData>
  <mergeCells count="13">
    <mergeCell ref="B1:F1"/>
    <mergeCell ref="E42:F42"/>
    <mergeCell ref="E43:F43"/>
    <mergeCell ref="I22:L22"/>
    <mergeCell ref="I12:L12"/>
    <mergeCell ref="I14:L14"/>
    <mergeCell ref="I17:L17"/>
    <mergeCell ref="I20:L20"/>
    <mergeCell ref="B2:F2"/>
    <mergeCell ref="B5:F5"/>
    <mergeCell ref="I29:L29"/>
    <mergeCell ref="I34:L34"/>
    <mergeCell ref="E41:F41"/>
  </mergeCells>
  <pageMargins left="0.7" right="0.7" top="0.75" bottom="0.75" header="0.3" footer="0.3"/>
  <pageSetup paperSize="9"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Nowa</vt:lpstr>
      <vt:lpstr>Witkowo - Kołaczkowo</vt:lpstr>
      <vt:lpstr>Kołaczkowo</vt:lpstr>
    </vt:vector>
  </TitlesOfParts>
  <Company>UGiM Witkowo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</dc:creator>
  <cp:lastModifiedBy>GUS</cp:lastModifiedBy>
  <cp:lastPrinted>2019-01-16T11:49:38Z</cp:lastPrinted>
  <dcterms:created xsi:type="dcterms:W3CDTF">2018-04-23T07:56:16Z</dcterms:created>
  <dcterms:modified xsi:type="dcterms:W3CDTF">2019-01-16T12:02:27Z</dcterms:modified>
</cp:coreProperties>
</file>